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E:\IOM SOMALIA\WASH\AFDB\Rehabilitations\Infrastructure\Garowe,Puntland\Boreholes\Dhahar borehole\BoQ\"/>
    </mc:Choice>
  </mc:AlternateContent>
  <bookViews>
    <workbookView xWindow="0" yWindow="0" windowWidth="20490" windowHeight="8115" firstSheet="1" activeTab="2"/>
  </bookViews>
  <sheets>
    <sheet name="Solar system - Structure" sheetId="2" r:id="rId1"/>
    <sheet name="Solar system-Installation" sheetId="5" r:id="rId2"/>
    <sheet name="Pump systems &amp; geneset" sheetId="3" r:id="rId3"/>
    <sheet name="Water Kiosk &amp; troughs" sheetId="6" r:id="rId4"/>
    <sheet name="Summary" sheetId="7" r:id="rId5"/>
  </sheets>
  <definedNames>
    <definedName name="_xlnm.Print_Area" localSheetId="4">Summary!$A$1:$D$16</definedName>
    <definedName name="_xlnm.Print_Area" localSheetId="3">'Water Kiosk &amp; troughs'!$A$1:$F$40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  <c r="F6" i="3"/>
  <c r="F37" i="6" l="1"/>
  <c r="F36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D15" i="6"/>
  <c r="F15" i="6" s="1"/>
  <c r="F14" i="6"/>
  <c r="D14" i="6"/>
  <c r="D13" i="6"/>
  <c r="F13" i="6" s="1"/>
  <c r="F12" i="6"/>
  <c r="D12" i="6"/>
  <c r="D11" i="6"/>
  <c r="F11" i="6" s="1"/>
  <c r="F10" i="6"/>
  <c r="D10" i="6"/>
  <c r="D9" i="6"/>
  <c r="F9" i="6" s="1"/>
  <c r="F38" i="6" l="1"/>
  <c r="F31" i="6"/>
  <c r="F33" i="6" s="1"/>
  <c r="F40" i="6" l="1"/>
  <c r="D11" i="7" s="1"/>
  <c r="F9" i="3"/>
  <c r="F7" i="3"/>
  <c r="F5" i="3"/>
  <c r="F10" i="3" l="1"/>
  <c r="D9" i="7" s="1"/>
  <c r="I16" i="5"/>
  <c r="I21" i="5" s="1"/>
  <c r="D7" i="7" s="1"/>
  <c r="C182" i="2"/>
  <c r="C180" i="2"/>
  <c r="C178" i="2"/>
  <c r="C176" i="2"/>
  <c r="C174" i="2"/>
  <c r="B168" i="2"/>
  <c r="B166" i="2"/>
  <c r="B165" i="2"/>
  <c r="I160" i="2"/>
  <c r="I162" i="2" s="1"/>
  <c r="I182" i="2" s="1"/>
  <c r="G152" i="2"/>
  <c r="I152" i="2" s="1"/>
  <c r="B144" i="2"/>
  <c r="B142" i="2"/>
  <c r="B141" i="2"/>
  <c r="G130" i="2"/>
  <c r="G136" i="2" s="1"/>
  <c r="I136" i="2" s="1"/>
  <c r="G122" i="2"/>
  <c r="I122" i="2" s="1"/>
  <c r="B113" i="2"/>
  <c r="B110" i="2"/>
  <c r="B109" i="2"/>
  <c r="I104" i="2"/>
  <c r="G102" i="2"/>
  <c r="I102" i="2" s="1"/>
  <c r="G97" i="2"/>
  <c r="I97" i="2" s="1"/>
  <c r="G95" i="2"/>
  <c r="I95" i="2" s="1"/>
  <c r="G92" i="2"/>
  <c r="I92" i="2" s="1"/>
  <c r="B80" i="2"/>
  <c r="B78" i="2"/>
  <c r="B77" i="2"/>
  <c r="G58" i="2"/>
  <c r="G65" i="2" s="1"/>
  <c r="I42" i="2"/>
  <c r="G37" i="2"/>
  <c r="I37" i="2" s="1"/>
  <c r="B22" i="2"/>
  <c r="B20" i="2"/>
  <c r="B19" i="2"/>
  <c r="I15" i="2"/>
  <c r="G10" i="2"/>
  <c r="I10" i="2" s="1"/>
  <c r="I17" i="2" l="1"/>
  <c r="I174" i="2" s="1"/>
  <c r="G134" i="2"/>
  <c r="I134" i="2" s="1"/>
  <c r="G47" i="2"/>
  <c r="I47" i="2" s="1"/>
  <c r="I130" i="2"/>
  <c r="I65" i="2"/>
  <c r="G72" i="2"/>
  <c r="G29" i="2"/>
  <c r="G34" i="2"/>
  <c r="I34" i="2" s="1"/>
  <c r="I58" i="2"/>
  <c r="I178" i="2"/>
  <c r="G51" i="2" l="1"/>
  <c r="I51" i="2" s="1"/>
  <c r="G32" i="2"/>
  <c r="I32" i="2" s="1"/>
  <c r="G56" i="2"/>
  <c r="I56" i="2" s="1"/>
  <c r="I29" i="2"/>
  <c r="G120" i="2"/>
  <c r="I120" i="2" s="1"/>
  <c r="I138" i="2" s="1"/>
  <c r="I180" i="2" s="1"/>
  <c r="I72" i="2"/>
  <c r="I74" i="2" l="1"/>
  <c r="I176" i="2" s="1"/>
  <c r="I184" i="2" s="1"/>
  <c r="I186" i="2" s="1"/>
  <c r="I188" i="2" s="1"/>
  <c r="D5" i="7" s="1"/>
  <c r="D13" i="7" s="1"/>
  <c r="D14" i="7" s="1"/>
  <c r="D15" i="7" s="1"/>
  <c r="I106" i="2" l="1"/>
</calcChain>
</file>

<file path=xl/sharedStrings.xml><?xml version="1.0" encoding="utf-8"?>
<sst xmlns="http://schemas.openxmlformats.org/spreadsheetml/2006/main" count="260" uniqueCount="177">
  <si>
    <t>UNIT</t>
  </si>
  <si>
    <t>A</t>
  </si>
  <si>
    <t>Pcs</t>
  </si>
  <si>
    <t>B</t>
  </si>
  <si>
    <t>Control Panel 18kw</t>
  </si>
  <si>
    <t xml:space="preserve">2" GI main rising pipe </t>
  </si>
  <si>
    <t>C</t>
  </si>
  <si>
    <t>D</t>
  </si>
  <si>
    <t>E</t>
  </si>
  <si>
    <t>TOTAL</t>
  </si>
  <si>
    <t>ITEM</t>
  </si>
  <si>
    <t>DESCRIPTION</t>
  </si>
  <si>
    <t>QNTY</t>
  </si>
  <si>
    <t>RATE US$</t>
  </si>
  <si>
    <t>AMT US$</t>
  </si>
  <si>
    <t>PROPOSED BOREHOLE REHABILITATION</t>
  </si>
  <si>
    <t>ELEMENT NO. 1 : SITE PREPARATION</t>
  </si>
  <si>
    <t>Clear site of all bushes and debris. Grab up roots and</t>
  </si>
  <si>
    <r>
      <t>m</t>
    </r>
    <r>
      <rPr>
        <vertAlign val="superscript"/>
        <sz val="10"/>
        <color indexed="8"/>
        <rFont val="Arial"/>
        <family val="2"/>
      </rPr>
      <t>2</t>
    </r>
  </si>
  <si>
    <t xml:space="preserve"> </t>
  </si>
  <si>
    <t>burn the arisings</t>
  </si>
  <si>
    <t xml:space="preserve">Load, wheel and cart deposit and spread surplus excavated </t>
  </si>
  <si>
    <t xml:space="preserve">material where directed on site at a distance not exceeding  </t>
  </si>
  <si>
    <t>100 meters</t>
  </si>
  <si>
    <t>Item</t>
  </si>
  <si>
    <t>Total carried to summary</t>
  </si>
  <si>
    <t>$</t>
  </si>
  <si>
    <t>ELEMENT NO. 2 : SUBSTRUCTURES (PROVISIONAL)</t>
  </si>
  <si>
    <t xml:space="preserve">Excavations including maintaining and supporting sides </t>
  </si>
  <si>
    <t>and keeping free from water, mud and fallen material</t>
  </si>
  <si>
    <t>Top soil excavation average 200mm deep</t>
  </si>
  <si>
    <r>
      <t>m</t>
    </r>
    <r>
      <rPr>
        <vertAlign val="superscript"/>
        <sz val="10"/>
        <color indexed="8"/>
        <rFont val="Arial"/>
        <family val="2"/>
      </rPr>
      <t>3</t>
    </r>
  </si>
  <si>
    <t>Excavate for foundation not exceeding 0.3</t>
  </si>
  <si>
    <t>meters deep, starting from stripped levels</t>
  </si>
  <si>
    <t>Extra over for excavation in rock</t>
  </si>
  <si>
    <t xml:space="preserve">Ditto </t>
  </si>
  <si>
    <t>Column bases</t>
  </si>
  <si>
    <t>Planking and strutting</t>
  </si>
  <si>
    <t xml:space="preserve">Allow for keeping foundations free from water, mud, fallen </t>
  </si>
  <si>
    <t>materials, etc.</t>
  </si>
  <si>
    <t>LS</t>
  </si>
  <si>
    <t>Disposal</t>
  </si>
  <si>
    <t xml:space="preserve">Return, fill and ram selected excavated material around </t>
  </si>
  <si>
    <t>foundations</t>
  </si>
  <si>
    <t>F</t>
  </si>
  <si>
    <t xml:space="preserve">Load, wheel and cart deposit and spread surplus </t>
  </si>
  <si>
    <t xml:space="preserve">excavated material where directed on site at a </t>
  </si>
  <si>
    <t>distance not exceeding  100 meters</t>
  </si>
  <si>
    <t>Hardcore or other approved filling, as described</t>
  </si>
  <si>
    <t>G</t>
  </si>
  <si>
    <t xml:space="preserve">300mm thick well compacted hardcore filling blinded with </t>
  </si>
  <si>
    <t xml:space="preserve">25mm thick quarry dust layer to receive surface bed </t>
  </si>
  <si>
    <t>H</t>
  </si>
  <si>
    <t xml:space="preserve">50mm thick Quarry dust  blinding to surfaces of hardcore :rolled </t>
  </si>
  <si>
    <t xml:space="preserve">smooth to receive polytheen sheeting (m.s) </t>
  </si>
  <si>
    <t>Anti-termite treatment</t>
  </si>
  <si>
    <t>I</t>
  </si>
  <si>
    <t xml:space="preserve">Gladiator or equal and approved chemical anti-termite </t>
  </si>
  <si>
    <t xml:space="preserve">treatment, executed complete by an approved specialist </t>
  </si>
  <si>
    <t>under a ten-year guarantee, to surfaces of blinding</t>
  </si>
  <si>
    <t>Damp-proof membrane</t>
  </si>
  <si>
    <t xml:space="preserve">1000 gauge polythene or other equal and approved </t>
  </si>
  <si>
    <t xml:space="preserve">damp-proof membrane, laid over blinded hardcore </t>
  </si>
  <si>
    <t>(m.s) with 300mm side and end laps (measured</t>
  </si>
  <si>
    <t>nett-allow for laps)</t>
  </si>
  <si>
    <t>ELEMENT NO. 3 : STEEL FRAME</t>
  </si>
  <si>
    <t>Assemble all materials and construct a steel frame to support</t>
  </si>
  <si>
    <t xml:space="preserve">solar panels. The contrator is reminded to cost all materials </t>
  </si>
  <si>
    <t xml:space="preserve">labour: cutting, hoisting, placing welding, bolting priming with red oxide, </t>
  </si>
  <si>
    <t>painting and fixing of panels on the structure</t>
  </si>
  <si>
    <t>50mm dia. GI pipes forming framework as described</t>
  </si>
  <si>
    <t>Columns</t>
  </si>
  <si>
    <t>1500mm height</t>
  </si>
  <si>
    <t>No.</t>
  </si>
  <si>
    <t>Beams</t>
  </si>
  <si>
    <t>4700mm length</t>
  </si>
  <si>
    <t>2500mm length</t>
  </si>
  <si>
    <t>50mm x 3mm thick steel angle bars</t>
  </si>
  <si>
    <t>Supports</t>
  </si>
  <si>
    <t xml:space="preserve">2.5m length </t>
  </si>
  <si>
    <t>800mm bracings</t>
  </si>
  <si>
    <t>ELEMENT NO. 4 : CONCRETE WORKS</t>
  </si>
  <si>
    <t>Plain concrete class 15 in:</t>
  </si>
  <si>
    <t xml:space="preserve">100mm blinding </t>
  </si>
  <si>
    <t>Ditto for column bases</t>
  </si>
  <si>
    <t xml:space="preserve">Insitu concrete class 25/20 , vibrated and reinforced with 60mm thick </t>
  </si>
  <si>
    <t xml:space="preserve">maximum aggregate size in as described, in:- </t>
  </si>
  <si>
    <t>SLABS</t>
  </si>
  <si>
    <t xml:space="preserve">200mm thick surface bed laid in bays including all </t>
  </si>
  <si>
    <t>necessary formwork</t>
  </si>
  <si>
    <t>Ditto:</t>
  </si>
  <si>
    <t>Suspended slab</t>
  </si>
  <si>
    <t>Roof slab</t>
  </si>
  <si>
    <t>ELEMENT NO. 5 : FINISHES</t>
  </si>
  <si>
    <t>Cement and sand (1:3) screeds, backings, beds etc</t>
  </si>
  <si>
    <t>25mm Thick cement/sand (1:4) screed finish</t>
  </si>
  <si>
    <t>Floor slab</t>
  </si>
  <si>
    <t>Painting</t>
  </si>
  <si>
    <t xml:space="preserve">Prepare surfaces and apply three coats gloss oil paint  as 'Crown' </t>
  </si>
  <si>
    <t xml:space="preserve">or equal and approved manufacturer(s) on concrete and masonry </t>
  </si>
  <si>
    <t>surfaces: measured overall on both sides</t>
  </si>
  <si>
    <t>Plastered surfaces internally and externally</t>
  </si>
  <si>
    <t>MAIN SUMMARY</t>
  </si>
  <si>
    <t>ELEMENT</t>
  </si>
  <si>
    <t>PAGE</t>
  </si>
  <si>
    <t>5/1</t>
  </si>
  <si>
    <t>5/2</t>
  </si>
  <si>
    <t>5/6</t>
  </si>
  <si>
    <t>5/8</t>
  </si>
  <si>
    <t>5/9</t>
  </si>
  <si>
    <t>Grand Total</t>
  </si>
  <si>
    <t>Total for TWO No. mounting structures</t>
  </si>
  <si>
    <t>TOTAL FOR SECTION 5: CARRIED TO GRAND SUMMARY</t>
  </si>
  <si>
    <t>DANGORAYO DISTRICT - PUNTLAND</t>
  </si>
  <si>
    <t>MOUNTING STRUCTURE</t>
  </si>
  <si>
    <t>Provide sum for installation of the solar panels</t>
  </si>
  <si>
    <t xml:space="preserve">SUPPLIES </t>
  </si>
  <si>
    <t>Unit</t>
  </si>
  <si>
    <t>Qty</t>
  </si>
  <si>
    <t>Rate</t>
  </si>
  <si>
    <t>Total</t>
  </si>
  <si>
    <t>L.S</t>
  </si>
  <si>
    <t xml:space="preserve">Procure and install, Pipe, Galvanized iron, 5.8 metres long,  3" (75 mm) nominal diameter, rated for 14 Bar pressure in borehole </t>
  </si>
  <si>
    <t>No</t>
  </si>
  <si>
    <t>TOTAL COST FOR SUPPLIES</t>
  </si>
  <si>
    <t>Construction of Animal troughs</t>
  </si>
  <si>
    <t>SN#</t>
  </si>
  <si>
    <t>Description</t>
  </si>
  <si>
    <t xml:space="preserve"> Qty</t>
  </si>
  <si>
    <t>Unit Cost (US$)</t>
  </si>
  <si>
    <t>Total Amount (US$)</t>
  </si>
  <si>
    <t xml:space="preserve"> B) Construction of  water Kiosk </t>
  </si>
  <si>
    <t>Site clearance:  leveling   and clear unnecessary materials</t>
  </si>
  <si>
    <t xml:space="preserve">Excavation foundation trench and level  (2.22m x 2.68 x0.3 </t>
  </si>
  <si>
    <t>Mass concrete of 50mm thick blinding layer (1:2:4 mix) under the foundation wall 2.22m x 2.68 x0.05)</t>
  </si>
  <si>
    <t>250mm hardcore filling and well compacting for slab area(2.22mx2.68m)</t>
  </si>
  <si>
    <t>RC concrete (1:2:4 mix ) in conc. floor slab 10 cm thick(2.22mx2.68mx0.1m)</t>
  </si>
  <si>
    <t xml:space="preserve">20cm thick masonry walling in cement &amp; sand mortar 1;3 mix () </t>
  </si>
  <si>
    <t xml:space="preserve">External &amp; internal plastering ,12 mm thick, cement and sand mix 1:4, with wood float finish. </t>
  </si>
  <si>
    <t>Apply two coats of white wash</t>
  </si>
  <si>
    <t xml:space="preserve">30 mm thick 1:3 cement/sand floor screed </t>
  </si>
  <si>
    <t>GI pipes for  water Kiosk 1''</t>
  </si>
  <si>
    <t>Fittings on the kiosk</t>
  </si>
  <si>
    <t xml:space="preserve">GI Reducer 2" -1" </t>
  </si>
  <si>
    <t>1" GI  Double  Tee</t>
  </si>
  <si>
    <t>1" GI  Single   Tee</t>
  </si>
  <si>
    <t xml:space="preserve">Reducer socket 1"-3/4" </t>
  </si>
  <si>
    <t>Nipple GI</t>
  </si>
  <si>
    <t>Branch pipes, 3/4", galvanised (long pipe 300mm threaded on both sides )</t>
  </si>
  <si>
    <t xml:space="preserve">3/4" taps </t>
  </si>
  <si>
    <t>Pit excavation commencing at reduced levels depth not exceeding 1.5m deep.</t>
  </si>
  <si>
    <t>Sub-total for One Kiosk</t>
  </si>
  <si>
    <t>GRAND TOTAL</t>
  </si>
  <si>
    <t>SOLAR INSTALLATION</t>
  </si>
  <si>
    <r>
      <t>M</t>
    </r>
    <r>
      <rPr>
        <vertAlign val="superscript"/>
        <sz val="12"/>
        <color indexed="8"/>
        <rFont val="Tahoma"/>
        <family val="2"/>
      </rPr>
      <t>2</t>
    </r>
  </si>
  <si>
    <r>
      <t>M</t>
    </r>
    <r>
      <rPr>
        <vertAlign val="superscript"/>
        <sz val="12"/>
        <color indexed="8"/>
        <rFont val="Tahoma"/>
        <family val="2"/>
      </rPr>
      <t>3</t>
    </r>
  </si>
  <si>
    <r>
      <t>Cast 20cm Mass concrete 1:3:6 mix design of the area (</t>
    </r>
    <r>
      <rPr>
        <i/>
        <sz val="12"/>
        <color indexed="8"/>
        <rFont val="Tahoma"/>
        <family val="2"/>
      </rPr>
      <t>1.58x0.2x0.1m</t>
    </r>
    <r>
      <rPr>
        <i/>
        <sz val="12"/>
        <rFont val="Tahoma"/>
        <family val="2"/>
      </rPr>
      <t>)</t>
    </r>
  </si>
  <si>
    <r>
      <t>90</t>
    </r>
    <r>
      <rPr>
        <vertAlign val="superscript"/>
        <sz val="12"/>
        <rFont val="Tahoma"/>
        <family val="2"/>
      </rPr>
      <t>0</t>
    </r>
    <r>
      <rPr>
        <sz val="12"/>
        <rFont val="Tahoma"/>
        <family val="2"/>
      </rPr>
      <t xml:space="preserve"> GI Elbow 1"</t>
    </r>
  </si>
  <si>
    <r>
      <t>Visibilaty bill boar (1.2mx1m) with a 1</t>
    </r>
    <r>
      <rPr>
        <sz val="12"/>
        <color indexed="8"/>
        <rFont val="Tahoma"/>
        <family val="2"/>
      </rPr>
      <t>1/2 GI pipe legs and length of 3m  the GI pipe should fix concrete at the bottom.</t>
    </r>
  </si>
  <si>
    <r>
      <rPr>
        <b/>
        <sz val="11"/>
        <color theme="1"/>
        <rFont val="Tahoma"/>
        <family val="2"/>
      </rPr>
      <t>Camel trough:</t>
    </r>
    <r>
      <rPr>
        <sz val="11"/>
        <color theme="1"/>
        <rFont val="Tahoma"/>
        <family val="2"/>
      </rPr>
      <t xml:space="preserve"> 800cm x 130cm x 80cm masonary trough mounted on 1100cm x 430cm x 12cm reinforced concrete apron and 40cm compacted earth</t>
    </r>
  </si>
  <si>
    <r>
      <rPr>
        <b/>
        <sz val="11"/>
        <color theme="1"/>
        <rFont val="Tahoma"/>
        <family val="2"/>
      </rPr>
      <t>Goat &amp; Cows trough</t>
    </r>
    <r>
      <rPr>
        <sz val="11"/>
        <color theme="1"/>
        <rFont val="Tahoma"/>
        <family val="2"/>
      </rPr>
      <t>: 800cm x 125cm x 55cm masonary trough mounted on 1100cm x 410cm x 12cm reinforced concrete apron and 40cm compacted earth</t>
    </r>
  </si>
  <si>
    <t>DANGORAYO BOREHOLE REHABILITATION</t>
  </si>
  <si>
    <t>Cosntruction of Water Kiosks .</t>
  </si>
  <si>
    <t>TOTAL FOR 3 No.</t>
  </si>
  <si>
    <t>GRAND TOTAL CARRIED TO SUMMARY</t>
  </si>
  <si>
    <t>COST SUMMARY</t>
  </si>
  <si>
    <t>Solar sytem structure</t>
  </si>
  <si>
    <t>Solar sytem installation</t>
  </si>
  <si>
    <t>Pump system and genset</t>
  </si>
  <si>
    <t>Water kiosk &amp; troughs</t>
  </si>
  <si>
    <t>AMOUNT</t>
  </si>
  <si>
    <t xml:space="preserve">TOTAL </t>
  </si>
  <si>
    <t>PROVISIONAL COST 20%</t>
  </si>
  <si>
    <t>Submersible pump, 18.5HP, with matching cut-off electrodes, drop cables control panel, all accessories included</t>
  </si>
  <si>
    <t>5</t>
  </si>
  <si>
    <t>PCs</t>
  </si>
  <si>
    <t>45KVA Duos Genset, in-line direct injection 3-cylinder diesel engine/ type water cooled of four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</si>
</sst>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@\ "/>
    <numFmt numFmtId="167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1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sz val="12"/>
      <color theme="1"/>
      <name val="Tahoma"/>
      <family val="2"/>
    </font>
    <font>
      <sz val="12"/>
      <name val="Tahoma"/>
      <family val="2"/>
    </font>
    <font>
      <b/>
      <u/>
      <sz val="12"/>
      <name val="Tahoma"/>
      <family val="2"/>
    </font>
    <font>
      <vertAlign val="superscript"/>
      <sz val="10"/>
      <color indexed="8"/>
      <name val="Arial"/>
      <family val="2"/>
    </font>
    <font>
      <u/>
      <sz val="12"/>
      <name val="Tahoma"/>
      <family val="2"/>
    </font>
    <font>
      <i/>
      <u/>
      <sz val="12"/>
      <name val="Tahoma"/>
      <family val="2"/>
    </font>
    <font>
      <i/>
      <sz val="12"/>
      <name val="Tahoma"/>
      <family val="2"/>
    </font>
    <font>
      <b/>
      <sz val="11"/>
      <color theme="1"/>
      <name val="Tahoma"/>
      <family val="2"/>
    </font>
    <font>
      <b/>
      <sz val="11"/>
      <name val="Tahoma"/>
      <family val="2"/>
    </font>
    <font>
      <sz val="11"/>
      <color theme="1"/>
      <name val="Tahoma"/>
      <family val="2"/>
    </font>
    <font>
      <sz val="12"/>
      <color rgb="FFFF0000"/>
      <name val="Tahoma"/>
      <family val="2"/>
    </font>
    <font>
      <b/>
      <sz val="11"/>
      <color theme="0"/>
      <name val="Tahoma"/>
      <family val="2"/>
    </font>
    <font>
      <vertAlign val="superscript"/>
      <sz val="12"/>
      <color indexed="8"/>
      <name val="Tahoma"/>
      <family val="2"/>
    </font>
    <font>
      <i/>
      <sz val="12"/>
      <color indexed="8"/>
      <name val="Tahoma"/>
      <family val="2"/>
    </font>
    <font>
      <vertAlign val="superscript"/>
      <sz val="12"/>
      <name val="Tahoma"/>
      <family val="2"/>
    </font>
    <font>
      <sz val="12"/>
      <color indexed="8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80A5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245">
    <xf numFmtId="0" fontId="0" fillId="0" borderId="0" xfId="0"/>
    <xf numFmtId="0" fontId="2" fillId="0" borderId="2" xfId="0" applyFont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horizontal="center" vertical="center"/>
    </xf>
    <xf numFmtId="3" fontId="4" fillId="4" borderId="4" xfId="4" applyNumberFormat="1" applyFont="1" applyFill="1" applyBorder="1" applyAlignment="1">
      <alignment horizontal="center" vertical="center"/>
    </xf>
    <xf numFmtId="3" fontId="4" fillId="4" borderId="4" xfId="4" applyNumberFormat="1" applyFont="1" applyFill="1" applyBorder="1" applyAlignment="1">
      <alignment vertic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4" fontId="7" fillId="0" borderId="10" xfId="0" applyNumberFormat="1" applyFont="1" applyFill="1" applyBorder="1" applyAlignment="1">
      <alignment horizontal="center" vertical="center"/>
    </xf>
    <xf numFmtId="3" fontId="7" fillId="0" borderId="0" xfId="4" applyNumberFormat="1" applyFont="1" applyFill="1" applyBorder="1" applyAlignment="1">
      <alignment horizontal="center" vertical="center"/>
    </xf>
    <xf numFmtId="3" fontId="7" fillId="0" borderId="10" xfId="4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/>
    <xf numFmtId="0" fontId="7" fillId="0" borderId="8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9" xfId="0" applyFont="1" applyFill="1" applyBorder="1" applyAlignment="1"/>
    <xf numFmtId="4" fontId="7" fillId="0" borderId="0" xfId="0" applyNumberFormat="1" applyFont="1" applyFill="1" applyBorder="1" applyAlignment="1">
      <alignment horizontal="center"/>
    </xf>
    <xf numFmtId="4" fontId="7" fillId="0" borderId="10" xfId="0" applyNumberFormat="1" applyFont="1" applyFill="1" applyBorder="1" applyAlignment="1">
      <alignment horizontal="center"/>
    </xf>
    <xf numFmtId="43" fontId="7" fillId="0" borderId="10" xfId="5" applyFont="1" applyFill="1" applyBorder="1" applyAlignment="1"/>
    <xf numFmtId="0" fontId="4" fillId="0" borderId="8" xfId="0" applyFont="1" applyFill="1" applyBorder="1" applyAlignment="1">
      <alignment horizontal="left" indent="1"/>
    </xf>
    <xf numFmtId="0" fontId="8" fillId="0" borderId="0" xfId="0" applyFont="1" applyFill="1" applyBorder="1" applyAlignment="1"/>
    <xf numFmtId="4" fontId="7" fillId="0" borderId="9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indent="1"/>
    </xf>
    <xf numFmtId="3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 applyAlignment="1"/>
    <xf numFmtId="0" fontId="4" fillId="0" borderId="0" xfId="0" applyFont="1" applyFill="1" applyBorder="1" applyAlignment="1">
      <alignment horizontal="left" indent="1"/>
    </xf>
    <xf numFmtId="4" fontId="4" fillId="0" borderId="10" xfId="0" applyNumberFormat="1" applyFont="1" applyFill="1" applyBorder="1" applyAlignment="1">
      <alignment horizontal="center"/>
    </xf>
    <xf numFmtId="43" fontId="4" fillId="0" borderId="10" xfId="5" applyFont="1" applyFill="1" applyBorder="1" applyAlignment="1"/>
    <xf numFmtId="0" fontId="8" fillId="0" borderId="0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left" indent="1"/>
    </xf>
    <xf numFmtId="0" fontId="11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/>
    <xf numFmtId="4" fontId="7" fillId="0" borderId="8" xfId="0" applyNumberFormat="1" applyFont="1" applyFill="1" applyBorder="1" applyAlignment="1">
      <alignment horizontal="center"/>
    </xf>
    <xf numFmtId="43" fontId="7" fillId="0" borderId="11" xfId="5" applyFont="1" applyFill="1" applyBorder="1" applyAlignment="1"/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left" indent="1"/>
    </xf>
    <xf numFmtId="0" fontId="7" fillId="0" borderId="13" xfId="0" applyFont="1" applyFill="1" applyBorder="1" applyAlignment="1"/>
    <xf numFmtId="4" fontId="7" fillId="0" borderId="12" xfId="0" applyNumberFormat="1" applyFont="1" applyFill="1" applyBorder="1" applyAlignment="1">
      <alignment horizontal="center"/>
    </xf>
    <xf numFmtId="43" fontId="7" fillId="0" borderId="12" xfId="5" applyFont="1" applyFill="1" applyBorder="1" applyAlignment="1"/>
    <xf numFmtId="0" fontId="8" fillId="0" borderId="13" xfId="0" applyFont="1" applyFill="1" applyBorder="1" applyAlignment="1">
      <alignment horizontal="left" indent="1"/>
    </xf>
    <xf numFmtId="43" fontId="7" fillId="0" borderId="10" xfId="6" applyFont="1" applyFill="1" applyBorder="1" applyAlignment="1"/>
    <xf numFmtId="0" fontId="7" fillId="0" borderId="0" xfId="0" applyNumberFormat="1" applyFont="1" applyFill="1" applyBorder="1" applyAlignment="1">
      <alignment horizontal="left" indent="1"/>
    </xf>
    <xf numFmtId="0" fontId="10" fillId="0" borderId="0" xfId="0" applyNumberFormat="1" applyFont="1" applyFill="1" applyBorder="1" applyAlignment="1">
      <alignment horizontal="left" indent="1"/>
    </xf>
    <xf numFmtId="0" fontId="7" fillId="0" borderId="0" xfId="0" applyFont="1" applyFill="1" applyAlignment="1"/>
    <xf numFmtId="0" fontId="12" fillId="0" borderId="0" xfId="0" applyFont="1" applyFill="1" applyBorder="1" applyAlignment="1">
      <alignment horizontal="left" indent="1"/>
    </xf>
    <xf numFmtId="4" fontId="8" fillId="0" borderId="0" xfId="0" applyNumberFormat="1" applyFont="1" applyFill="1" applyBorder="1" applyAlignment="1">
      <alignment horizontal="left" indent="1"/>
    </xf>
    <xf numFmtId="4" fontId="10" fillId="0" borderId="10" xfId="0" applyNumberFormat="1" applyFont="1" applyFill="1" applyBorder="1" applyAlignment="1">
      <alignment horizontal="center"/>
    </xf>
    <xf numFmtId="43" fontId="8" fillId="0" borderId="10" xfId="5" applyFont="1" applyFill="1" applyBorder="1" applyAlignment="1"/>
    <xf numFmtId="4" fontId="8" fillId="0" borderId="1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7" fillId="0" borderId="10" xfId="3" quotePrefix="1" applyNumberFormat="1" applyFont="1" applyFill="1" applyBorder="1" applyAlignment="1">
      <alignment horizontal="center"/>
    </xf>
    <xf numFmtId="0" fontId="8" fillId="0" borderId="0" xfId="7" applyFont="1" applyFill="1" applyBorder="1" applyAlignment="1"/>
    <xf numFmtId="4" fontId="7" fillId="0" borderId="10" xfId="3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/>
    </xf>
    <xf numFmtId="43" fontId="4" fillId="0" borderId="10" xfId="5" applyFont="1" applyFill="1" applyBorder="1" applyAlignment="1">
      <alignment vertical="center"/>
    </xf>
    <xf numFmtId="43" fontId="4" fillId="0" borderId="15" xfId="5" applyFont="1" applyFill="1" applyBorder="1" applyAlignment="1"/>
    <xf numFmtId="4" fontId="4" fillId="0" borderId="12" xfId="0" applyNumberFormat="1" applyFont="1" applyFill="1" applyBorder="1" applyAlignment="1">
      <alignment horizontal="center"/>
    </xf>
    <xf numFmtId="4" fontId="7" fillId="0" borderId="16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43" fontId="7" fillId="0" borderId="0" xfId="5" applyFont="1" applyFill="1" applyBorder="1" applyAlignment="1"/>
    <xf numFmtId="3" fontId="7" fillId="0" borderId="0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/>
    </xf>
    <xf numFmtId="3" fontId="14" fillId="5" borderId="11" xfId="0" applyNumberFormat="1" applyFont="1" applyFill="1" applyBorder="1" applyAlignment="1">
      <alignment horizontal="center" vertical="center"/>
    </xf>
    <xf numFmtId="3" fontId="14" fillId="5" borderId="11" xfId="4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10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left"/>
    </xf>
    <xf numFmtId="0" fontId="8" fillId="0" borderId="8" xfId="7" applyFont="1" applyFill="1" applyBorder="1" applyAlignment="1">
      <alignment horizontal="left" indent="1"/>
    </xf>
    <xf numFmtId="0" fontId="4" fillId="0" borderId="9" xfId="0" applyFont="1" applyFill="1" applyBorder="1" applyAlignment="1"/>
    <xf numFmtId="0" fontId="0" fillId="0" borderId="12" xfId="0" applyBorder="1"/>
    <xf numFmtId="0" fontId="0" fillId="0" borderId="16" xfId="0" applyBorder="1"/>
    <xf numFmtId="0" fontId="0" fillId="0" borderId="13" xfId="0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 indent="1"/>
    </xf>
    <xf numFmtId="0" fontId="8" fillId="0" borderId="6" xfId="0" applyFont="1" applyFill="1" applyBorder="1" applyAlignment="1"/>
    <xf numFmtId="0" fontId="7" fillId="0" borderId="6" xfId="0" applyFont="1" applyFill="1" applyBorder="1" applyAlignment="1"/>
    <xf numFmtId="4" fontId="4" fillId="0" borderId="4" xfId="0" applyNumberFormat="1" applyFont="1" applyFill="1" applyBorder="1" applyAlignment="1">
      <alignment horizontal="center"/>
    </xf>
    <xf numFmtId="4" fontId="7" fillId="0" borderId="4" xfId="0" applyNumberFormat="1" applyFont="1" applyFill="1" applyBorder="1" applyAlignment="1">
      <alignment horizontal="center"/>
    </xf>
    <xf numFmtId="43" fontId="4" fillId="0" borderId="4" xfId="5" applyFont="1" applyFill="1" applyBorder="1" applyAlignment="1"/>
    <xf numFmtId="43" fontId="4" fillId="0" borderId="14" xfId="5" applyFont="1" applyFill="1" applyBorder="1" applyAlignment="1"/>
    <xf numFmtId="4" fontId="4" fillId="0" borderId="12" xfId="0" applyNumberFormat="1" applyFont="1" applyFill="1" applyBorder="1" applyAlignment="1">
      <alignment horizontal="center" vertical="center"/>
    </xf>
    <xf numFmtId="4" fontId="7" fillId="0" borderId="12" xfId="0" applyNumberFormat="1" applyFont="1" applyFill="1" applyBorder="1" applyAlignment="1">
      <alignment horizontal="center" vertical="center"/>
    </xf>
    <xf numFmtId="4" fontId="7" fillId="0" borderId="16" xfId="0" applyNumberFormat="1" applyFont="1" applyFill="1" applyBorder="1" applyAlignment="1">
      <alignment horizontal="center" vertical="center"/>
    </xf>
    <xf numFmtId="43" fontId="4" fillId="0" borderId="12" xfId="5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0" fontId="15" fillId="0" borderId="0" xfId="0" applyFont="1"/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0" fontId="6" fillId="0" borderId="0" xfId="0" applyFont="1"/>
    <xf numFmtId="0" fontId="7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/>
    </xf>
    <xf numFmtId="0" fontId="7" fillId="2" borderId="4" xfId="0" applyNumberFormat="1" applyFont="1" applyFill="1" applyBorder="1" applyAlignment="1" applyProtection="1">
      <alignment vertical="top" wrapText="1"/>
    </xf>
    <xf numFmtId="0" fontId="7" fillId="2" borderId="4" xfId="0" applyNumberFormat="1" applyFont="1" applyFill="1" applyBorder="1" applyAlignment="1" applyProtection="1">
      <alignment vertical="center" wrapText="1"/>
    </xf>
    <xf numFmtId="2" fontId="7" fillId="2" borderId="4" xfId="0" applyNumberFormat="1" applyFont="1" applyFill="1" applyBorder="1" applyAlignment="1" applyProtection="1">
      <alignment vertical="center" wrapText="1"/>
    </xf>
    <xf numFmtId="43" fontId="7" fillId="2" borderId="4" xfId="1" applyFont="1" applyFill="1" applyBorder="1" applyAlignment="1" applyProtection="1">
      <alignment vertical="center" wrapText="1"/>
    </xf>
    <xf numFmtId="0" fontId="7" fillId="2" borderId="4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vertical="center" wrapText="1"/>
    </xf>
    <xf numFmtId="43" fontId="7" fillId="2" borderId="4" xfId="1" applyFont="1" applyFill="1" applyBorder="1" applyAlignment="1">
      <alignment vertical="center"/>
    </xf>
    <xf numFmtId="166" fontId="7" fillId="2" borderId="4" xfId="0" applyNumberFormat="1" applyFont="1" applyFill="1" applyBorder="1" applyAlignment="1">
      <alignment horizontal="right" vertical="center"/>
    </xf>
    <xf numFmtId="0" fontId="16" fillId="3" borderId="4" xfId="0" applyFont="1" applyFill="1" applyBorder="1" applyAlignment="1">
      <alignment vertical="center"/>
    </xf>
    <xf numFmtId="0" fontId="4" fillId="3" borderId="4" xfId="7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43" fontId="6" fillId="0" borderId="4" xfId="1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65" fontId="4" fillId="2" borderId="4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 wrapText="1"/>
    </xf>
    <xf numFmtId="165" fontId="16" fillId="3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6" fillId="0" borderId="9" xfId="0" applyFont="1" applyBorder="1"/>
    <xf numFmtId="0" fontId="6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3" fillId="0" borderId="0" xfId="0" applyFont="1" applyBorder="1" applyAlignment="1">
      <alignment vertical="center" wrapText="1"/>
    </xf>
    <xf numFmtId="0" fontId="15" fillId="0" borderId="0" xfId="0" applyFont="1" applyBorder="1"/>
    <xf numFmtId="0" fontId="15" fillId="2" borderId="0" xfId="0" applyFont="1" applyFill="1"/>
    <xf numFmtId="0" fontId="13" fillId="2" borderId="26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3" fontId="13" fillId="2" borderId="3" xfId="0" applyNumberFormat="1" applyFont="1" applyFill="1" applyBorder="1" applyAlignment="1">
      <alignment horizontal="center"/>
    </xf>
    <xf numFmtId="0" fontId="17" fillId="6" borderId="12" xfId="0" applyFont="1" applyFill="1" applyBorder="1" applyAlignment="1">
      <alignment horizontal="left" wrapText="1"/>
    </xf>
    <xf numFmtId="0" fontId="17" fillId="6" borderId="12" xfId="0" applyFont="1" applyFill="1" applyBorder="1" applyAlignment="1">
      <alignment horizontal="left" vertical="top" wrapText="1"/>
    </xf>
    <xf numFmtId="0" fontId="17" fillId="6" borderId="12" xfId="0" applyFont="1" applyFill="1" applyBorder="1" applyAlignment="1">
      <alignment horizontal="center" wrapText="1"/>
    </xf>
    <xf numFmtId="3" fontId="17" fillId="6" borderId="12" xfId="0" applyNumberFormat="1" applyFont="1" applyFill="1" applyBorder="1" applyAlignment="1">
      <alignment horizontal="center" wrapText="1"/>
    </xf>
    <xf numFmtId="0" fontId="6" fillId="0" borderId="4" xfId="0" applyFont="1" applyBorder="1" applyAlignment="1"/>
    <xf numFmtId="0" fontId="7" fillId="0" borderId="4" xfId="0" quotePrefix="1" applyFont="1" applyFill="1" applyBorder="1" applyAlignment="1">
      <alignment vertical="top" wrapText="1"/>
    </xf>
    <xf numFmtId="0" fontId="6" fillId="0" borderId="7" xfId="0" applyFont="1" applyBorder="1" applyAlignment="1"/>
    <xf numFmtId="43" fontId="6" fillId="0" borderId="4" xfId="1" applyFont="1" applyBorder="1" applyAlignment="1"/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4" xfId="0" applyFont="1" applyFill="1" applyBorder="1" applyAlignment="1">
      <alignment wrapText="1"/>
    </xf>
    <xf numFmtId="0" fontId="12" fillId="0" borderId="4" xfId="0" quotePrefix="1" applyFont="1" applyFill="1" applyBorder="1" applyAlignment="1">
      <alignment vertical="top" wrapText="1"/>
    </xf>
    <xf numFmtId="0" fontId="6" fillId="0" borderId="4" xfId="0" applyFont="1" applyFill="1" applyBorder="1" applyAlignment="1"/>
    <xf numFmtId="0" fontId="7" fillId="0" borderId="4" xfId="0" applyFont="1" applyFill="1" applyBorder="1" applyAlignment="1">
      <alignment vertical="top" wrapText="1"/>
    </xf>
    <xf numFmtId="0" fontId="7" fillId="0" borderId="7" xfId="0" applyFont="1" applyFill="1" applyBorder="1" applyAlignment="1"/>
    <xf numFmtId="0" fontId="6" fillId="0" borderId="5" xfId="0" applyFont="1" applyBorder="1" applyAlignment="1"/>
    <xf numFmtId="0" fontId="15" fillId="0" borderId="4" xfId="0" applyFont="1" applyBorder="1" applyAlignment="1">
      <alignment vertical="top" wrapText="1"/>
    </xf>
    <xf numFmtId="0" fontId="6" fillId="0" borderId="6" xfId="0" applyFont="1" applyBorder="1" applyAlignment="1"/>
    <xf numFmtId="0" fontId="15" fillId="0" borderId="4" xfId="0" applyFont="1" applyBorder="1"/>
    <xf numFmtId="0" fontId="15" fillId="0" borderId="4" xfId="0" applyFont="1" applyBorder="1" applyAlignment="1">
      <alignment vertical="top"/>
    </xf>
    <xf numFmtId="0" fontId="3" fillId="0" borderId="0" xfId="0" applyFont="1" applyAlignment="1">
      <alignment vertical="top"/>
    </xf>
    <xf numFmtId="0" fontId="15" fillId="0" borderId="0" xfId="0" applyFont="1" applyAlignment="1">
      <alignment horizontal="center"/>
    </xf>
    <xf numFmtId="3" fontId="13" fillId="2" borderId="1" xfId="0" applyNumberFormat="1" applyFont="1" applyFill="1" applyBorder="1" applyAlignment="1">
      <alignment horizontal="center"/>
    </xf>
    <xf numFmtId="3" fontId="6" fillId="0" borderId="4" xfId="1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 wrapText="1"/>
    </xf>
    <xf numFmtId="3" fontId="6" fillId="0" borderId="4" xfId="0" applyNumberFormat="1" applyFont="1" applyFill="1" applyBorder="1" applyAlignment="1">
      <alignment horizontal="center" wrapText="1"/>
    </xf>
    <xf numFmtId="0" fontId="15" fillId="0" borderId="9" xfId="0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3" fillId="2" borderId="4" xfId="0" applyNumberFormat="1" applyFont="1" applyFill="1" applyBorder="1" applyAlignment="1">
      <alignment horizontal="center" wrapText="1"/>
    </xf>
    <xf numFmtId="3" fontId="3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2" fontId="15" fillId="0" borderId="4" xfId="0" applyNumberFormat="1" applyFont="1" applyBorder="1" applyAlignment="1">
      <alignment vertical="center"/>
    </xf>
    <xf numFmtId="2" fontId="15" fillId="0" borderId="4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3" fillId="2" borderId="4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wrapText="1"/>
    </xf>
    <xf numFmtId="0" fontId="13" fillId="0" borderId="4" xfId="0" applyFont="1" applyBorder="1" applyAlignment="1"/>
    <xf numFmtId="0" fontId="3" fillId="0" borderId="4" xfId="0" applyFont="1" applyBorder="1" applyAlignment="1"/>
    <xf numFmtId="0" fontId="13" fillId="0" borderId="4" xfId="0" applyFont="1" applyBorder="1"/>
    <xf numFmtId="0" fontId="13" fillId="0" borderId="4" xfId="0" applyFont="1" applyBorder="1" applyAlignment="1">
      <alignment horizontal="center"/>
    </xf>
    <xf numFmtId="2" fontId="13" fillId="0" borderId="4" xfId="0" applyNumberFormat="1" applyFont="1" applyBorder="1" applyAlignment="1">
      <alignment horizontal="center"/>
    </xf>
    <xf numFmtId="0" fontId="13" fillId="0" borderId="0" xfId="0" applyFont="1"/>
    <xf numFmtId="0" fontId="3" fillId="0" borderId="4" xfId="0" applyFont="1" applyBorder="1"/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/>
    </xf>
    <xf numFmtId="0" fontId="3" fillId="0" borderId="0" xfId="0" applyFont="1"/>
    <xf numFmtId="43" fontId="3" fillId="0" borderId="4" xfId="1" applyFont="1" applyBorder="1" applyAlignment="1">
      <alignment horizontal="center"/>
    </xf>
    <xf numFmtId="0" fontId="3" fillId="0" borderId="20" xfId="0" applyFont="1" applyBorder="1" applyAlignment="1">
      <alignment horizontal="left"/>
    </xf>
    <xf numFmtId="0" fontId="6" fillId="0" borderId="4" xfId="0" applyFont="1" applyBorder="1"/>
    <xf numFmtId="0" fontId="3" fillId="0" borderId="4" xfId="0" applyFont="1" applyBorder="1" applyAlignment="1">
      <alignment vertical="center"/>
    </xf>
    <xf numFmtId="0" fontId="6" fillId="0" borderId="20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3" fontId="4" fillId="3" borderId="4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7" fontId="6" fillId="0" borderId="20" xfId="2" applyNumberFormat="1" applyFont="1" applyBorder="1" applyAlignment="1">
      <alignment horizontal="center"/>
    </xf>
    <xf numFmtId="167" fontId="6" fillId="0" borderId="4" xfId="2" applyNumberFormat="1" applyFont="1" applyBorder="1" applyAlignment="1">
      <alignment horizontal="center" vertical="center"/>
    </xf>
    <xf numFmtId="167" fontId="3" fillId="0" borderId="4" xfId="2" applyNumberFormat="1" applyFont="1" applyBorder="1" applyAlignment="1">
      <alignment horizontal="center" vertical="center"/>
    </xf>
    <xf numFmtId="167" fontId="3" fillId="0" borderId="4" xfId="2" applyNumberFormat="1" applyFont="1" applyBorder="1" applyAlignment="1">
      <alignment horizontal="center"/>
    </xf>
    <xf numFmtId="167" fontId="13" fillId="0" borderId="4" xfId="2" applyNumberFormat="1" applyFont="1" applyBorder="1" applyAlignment="1">
      <alignment horizontal="center"/>
    </xf>
    <xf numFmtId="167" fontId="15" fillId="0" borderId="0" xfId="2" applyNumberFormat="1" applyFont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8" fillId="0" borderId="16" xfId="7" applyFont="1" applyFill="1" applyBorder="1" applyAlignment="1">
      <alignment horizontal="left" vertical="center" wrapText="1" indent="1"/>
    </xf>
    <xf numFmtId="0" fontId="8" fillId="0" borderId="13" xfId="7" applyFont="1" applyFill="1" applyBorder="1" applyAlignment="1">
      <alignment horizontal="left" vertical="center" wrapText="1" indent="1"/>
    </xf>
    <xf numFmtId="0" fontId="8" fillId="0" borderId="20" xfId="7" applyFont="1" applyFill="1" applyBorder="1" applyAlignment="1">
      <alignment horizontal="left" vertical="center" wrapText="1" indent="1"/>
    </xf>
    <xf numFmtId="0" fontId="8" fillId="0" borderId="8" xfId="7" applyFont="1" applyFill="1" applyBorder="1" applyAlignment="1">
      <alignment horizontal="left" vertical="center" wrapText="1" indent="1"/>
    </xf>
    <xf numFmtId="0" fontId="8" fillId="0" borderId="0" xfId="7" applyFont="1" applyFill="1" applyBorder="1" applyAlignment="1">
      <alignment horizontal="left" vertical="center" wrapText="1" indent="1"/>
    </xf>
    <xf numFmtId="0" fontId="8" fillId="0" borderId="9" xfId="7" applyFont="1" applyFill="1" applyBorder="1" applyAlignment="1">
      <alignment horizontal="left" vertical="center" wrapText="1" indent="1"/>
    </xf>
    <xf numFmtId="0" fontId="8" fillId="0" borderId="16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0" fontId="13" fillId="2" borderId="24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left"/>
    </xf>
    <xf numFmtId="0" fontId="13" fillId="2" borderId="25" xfId="0" applyFont="1" applyFill="1" applyBorder="1" applyAlignment="1">
      <alignment horizontal="left"/>
    </xf>
    <xf numFmtId="0" fontId="13" fillId="7" borderId="5" xfId="0" applyFont="1" applyFill="1" applyBorder="1" applyAlignment="1"/>
    <xf numFmtId="0" fontId="13" fillId="7" borderId="6" xfId="0" applyFont="1" applyFill="1" applyBorder="1" applyAlignment="1"/>
    <xf numFmtId="0" fontId="13" fillId="7" borderId="7" xfId="0" applyFont="1" applyFill="1" applyBorder="1" applyAlignment="1"/>
    <xf numFmtId="0" fontId="4" fillId="0" borderId="5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8">
    <cellStyle name="Comma" xfId="1" builtinId="3"/>
    <cellStyle name="Comma 2 4" xfId="4"/>
    <cellStyle name="Comma 2 5" xfId="6"/>
    <cellStyle name="Comma 5" xfId="5"/>
    <cellStyle name="Currency" xfId="2" builtinId="4"/>
    <cellStyle name="Normal" xfId="0" builtinId="0"/>
    <cellStyle name="Normal 2 2 2" xfId="7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6"/>
  <sheetViews>
    <sheetView view="pageBreakPreview" topLeftCell="A106" zoomScale="98" zoomScaleNormal="100" zoomScaleSheetLayoutView="98" workbookViewId="0">
      <selection activeCell="K161" sqref="K161"/>
    </sheetView>
  </sheetViews>
  <sheetFormatPr defaultColWidth="9.140625" defaultRowHeight="15" x14ac:dyDescent="0.2"/>
  <cols>
    <col min="1" max="1" width="10.42578125" style="7" customWidth="1"/>
    <col min="2" max="2" width="18.28515625" style="6" customWidth="1"/>
    <col min="3" max="3" width="17.140625" style="6" customWidth="1"/>
    <col min="4" max="4" width="19.7109375" style="6" customWidth="1"/>
    <col min="5" max="5" width="20.42578125" style="6" customWidth="1"/>
    <col min="6" max="6" width="14.42578125" style="7" customWidth="1"/>
    <col min="7" max="7" width="11" style="68" customWidth="1"/>
    <col min="8" max="8" width="13.5703125" style="6" customWidth="1"/>
    <col min="9" max="9" width="15.28515625" style="6" customWidth="1"/>
    <col min="10" max="16384" width="9.140625" style="6"/>
  </cols>
  <sheetData>
    <row r="1" spans="1:9" ht="36" customHeight="1" x14ac:dyDescent="0.2">
      <c r="A1" s="2" t="s">
        <v>10</v>
      </c>
      <c r="B1" s="212" t="s">
        <v>11</v>
      </c>
      <c r="C1" s="213"/>
      <c r="D1" s="213"/>
      <c r="E1" s="214"/>
      <c r="F1" s="2" t="s">
        <v>0</v>
      </c>
      <c r="G1" s="3" t="s">
        <v>12</v>
      </c>
      <c r="H1" s="4" t="s">
        <v>13</v>
      </c>
      <c r="I1" s="5" t="s">
        <v>14</v>
      </c>
    </row>
    <row r="2" spans="1:9" x14ac:dyDescent="0.2">
      <c r="B2" s="11"/>
      <c r="C2" s="12"/>
      <c r="D2" s="12"/>
      <c r="E2" s="13"/>
      <c r="G2" s="8"/>
      <c r="H2" s="9"/>
      <c r="I2" s="10"/>
    </row>
    <row r="3" spans="1:9" x14ac:dyDescent="0.2">
      <c r="B3" s="14" t="s">
        <v>15</v>
      </c>
      <c r="C3" s="12"/>
      <c r="D3" s="12"/>
      <c r="E3" s="13"/>
      <c r="F3" s="15"/>
      <c r="G3" s="8"/>
      <c r="I3" s="16"/>
    </row>
    <row r="4" spans="1:9" x14ac:dyDescent="0.2">
      <c r="B4" s="14" t="s">
        <v>113</v>
      </c>
      <c r="C4" s="12"/>
      <c r="D4" s="12"/>
      <c r="E4" s="13"/>
      <c r="F4" s="15"/>
      <c r="G4" s="8"/>
      <c r="I4" s="16"/>
    </row>
    <row r="5" spans="1:9" x14ac:dyDescent="0.2">
      <c r="B5" s="11"/>
      <c r="C5" s="12"/>
      <c r="D5" s="12"/>
      <c r="E5" s="13"/>
      <c r="F5" s="15"/>
      <c r="G5" s="8"/>
      <c r="I5" s="16"/>
    </row>
    <row r="6" spans="1:9" x14ac:dyDescent="0.2">
      <c r="A6" s="17"/>
      <c r="B6" s="14" t="s">
        <v>114</v>
      </c>
      <c r="C6" s="18"/>
      <c r="D6" s="18"/>
      <c r="E6" s="19"/>
      <c r="F6" s="20"/>
      <c r="G6" s="21"/>
      <c r="H6" s="20"/>
      <c r="I6" s="22"/>
    </row>
    <row r="7" spans="1:9" x14ac:dyDescent="0.2">
      <c r="A7" s="17"/>
      <c r="B7" s="23"/>
      <c r="C7" s="18"/>
      <c r="D7" s="18"/>
      <c r="E7" s="19"/>
      <c r="F7" s="20"/>
      <c r="G7" s="21"/>
      <c r="H7" s="20"/>
      <c r="I7" s="22"/>
    </row>
    <row r="8" spans="1:9" x14ac:dyDescent="0.2">
      <c r="A8" s="17"/>
      <c r="B8" s="14" t="s">
        <v>16</v>
      </c>
      <c r="C8" s="18"/>
      <c r="D8" s="18"/>
      <c r="E8" s="19"/>
      <c r="F8" s="20"/>
      <c r="G8" s="21"/>
      <c r="H8" s="20"/>
      <c r="I8" s="22"/>
    </row>
    <row r="9" spans="1:9" x14ac:dyDescent="0.2">
      <c r="A9" s="17"/>
      <c r="B9" s="14"/>
      <c r="C9" s="24"/>
      <c r="D9" s="18"/>
      <c r="E9" s="19"/>
      <c r="F9" s="25"/>
      <c r="G9" s="21"/>
      <c r="H9" s="21"/>
      <c r="I9" s="22"/>
    </row>
    <row r="10" spans="1:9" x14ac:dyDescent="0.2">
      <c r="A10" s="26" t="s">
        <v>1</v>
      </c>
      <c r="B10" s="27" t="s">
        <v>17</v>
      </c>
      <c r="C10" s="24"/>
      <c r="D10" s="18"/>
      <c r="E10" s="18"/>
      <c r="F10" s="28" t="s">
        <v>18</v>
      </c>
      <c r="G10" s="21">
        <f>(6*3)</f>
        <v>18</v>
      </c>
      <c r="H10" s="21"/>
      <c r="I10" s="22">
        <f>G10*H10</f>
        <v>0</v>
      </c>
    </row>
    <row r="11" spans="1:9" x14ac:dyDescent="0.2">
      <c r="A11" s="26" t="s">
        <v>19</v>
      </c>
      <c r="B11" s="27" t="s">
        <v>20</v>
      </c>
      <c r="C11" s="24"/>
      <c r="D11" s="18"/>
      <c r="E11" s="18"/>
      <c r="F11" s="21"/>
      <c r="G11" s="21"/>
      <c r="H11" s="21"/>
      <c r="I11" s="22"/>
    </row>
    <row r="12" spans="1:9" x14ac:dyDescent="0.2">
      <c r="A12" s="26"/>
      <c r="B12" s="27"/>
      <c r="C12" s="24"/>
      <c r="D12" s="18"/>
      <c r="E12" s="18"/>
      <c r="F12" s="21"/>
      <c r="G12" s="21"/>
      <c r="H12" s="21"/>
      <c r="I12" s="22"/>
    </row>
    <row r="13" spans="1:9" x14ac:dyDescent="0.2">
      <c r="A13" s="26" t="s">
        <v>3</v>
      </c>
      <c r="B13" s="27" t="s">
        <v>21</v>
      </c>
      <c r="C13" s="24"/>
      <c r="D13" s="18"/>
      <c r="E13" s="18"/>
      <c r="F13" s="21"/>
      <c r="G13" s="21"/>
      <c r="H13" s="21"/>
      <c r="I13" s="22"/>
    </row>
    <row r="14" spans="1:9" x14ac:dyDescent="0.2">
      <c r="A14" s="26"/>
      <c r="B14" s="27" t="s">
        <v>22</v>
      </c>
      <c r="C14" s="24"/>
      <c r="D14" s="18"/>
      <c r="E14" s="18"/>
      <c r="F14" s="21"/>
      <c r="G14" s="21"/>
      <c r="H14" s="21"/>
      <c r="I14" s="22"/>
    </row>
    <row r="15" spans="1:9" x14ac:dyDescent="0.2">
      <c r="A15" s="26"/>
      <c r="B15" s="27" t="s">
        <v>23</v>
      </c>
      <c r="C15" s="24"/>
      <c r="D15" s="18"/>
      <c r="E15" s="18"/>
      <c r="F15" s="21" t="s">
        <v>24</v>
      </c>
      <c r="G15" s="21">
        <v>1</v>
      </c>
      <c r="H15" s="21"/>
      <c r="I15" s="22">
        <f>G15*H15</f>
        <v>0</v>
      </c>
    </row>
    <row r="16" spans="1:9" x14ac:dyDescent="0.2">
      <c r="A16" s="26"/>
      <c r="B16" s="27"/>
      <c r="C16" s="24"/>
      <c r="D16" s="18"/>
      <c r="E16" s="18"/>
      <c r="F16" s="21"/>
      <c r="G16" s="21"/>
      <c r="H16" s="21"/>
      <c r="I16" s="22"/>
    </row>
    <row r="17" spans="1:9" x14ac:dyDescent="0.2">
      <c r="A17" s="90"/>
      <c r="B17" s="91" t="s">
        <v>25</v>
      </c>
      <c r="C17" s="92"/>
      <c r="D17" s="93"/>
      <c r="E17" s="93"/>
      <c r="F17" s="94" t="s">
        <v>26</v>
      </c>
      <c r="G17" s="95"/>
      <c r="H17" s="95"/>
      <c r="I17" s="96">
        <f>SUM(I10:I16)</f>
        <v>0</v>
      </c>
    </row>
    <row r="18" spans="1:9" x14ac:dyDescent="0.2">
      <c r="A18" s="26"/>
      <c r="B18" s="30"/>
      <c r="C18" s="24"/>
      <c r="D18" s="18"/>
      <c r="E18" s="18"/>
      <c r="F18" s="21"/>
      <c r="G18" s="21"/>
      <c r="H18" s="21"/>
      <c r="I18" s="32"/>
    </row>
    <row r="19" spans="1:9" x14ac:dyDescent="0.2">
      <c r="A19" s="26"/>
      <c r="B19" s="33" t="str">
        <f>B3</f>
        <v>PROPOSED BOREHOLE REHABILITATION</v>
      </c>
      <c r="C19" s="24"/>
      <c r="D19" s="18"/>
      <c r="E19" s="18"/>
      <c r="F19" s="21"/>
      <c r="G19" s="21"/>
      <c r="H19" s="21"/>
      <c r="I19" s="32"/>
    </row>
    <row r="20" spans="1:9" x14ac:dyDescent="0.2">
      <c r="A20" s="26"/>
      <c r="B20" s="33" t="str">
        <f>B4</f>
        <v>DANGORAYO DISTRICT - PUNTLAND</v>
      </c>
      <c r="C20" s="24"/>
      <c r="D20" s="18"/>
      <c r="E20" s="18"/>
      <c r="F20" s="21"/>
      <c r="G20" s="21"/>
      <c r="H20" s="21"/>
      <c r="I20" s="32"/>
    </row>
    <row r="21" spans="1:9" x14ac:dyDescent="0.2">
      <c r="A21" s="26"/>
      <c r="B21" s="30"/>
      <c r="C21" s="24"/>
      <c r="D21" s="18"/>
      <c r="E21" s="18"/>
      <c r="F21" s="21"/>
      <c r="G21" s="21"/>
      <c r="H21" s="21"/>
      <c r="I21" s="32"/>
    </row>
    <row r="22" spans="1:9" x14ac:dyDescent="0.2">
      <c r="A22" s="26"/>
      <c r="B22" s="33" t="str">
        <f>B6</f>
        <v>MOUNTING STRUCTURE</v>
      </c>
      <c r="C22" s="24"/>
      <c r="D22" s="18"/>
      <c r="E22" s="18"/>
      <c r="F22" s="21"/>
      <c r="G22" s="21"/>
      <c r="H22" s="21"/>
      <c r="I22" s="32"/>
    </row>
    <row r="23" spans="1:9" x14ac:dyDescent="0.2">
      <c r="A23" s="26"/>
      <c r="B23" s="30"/>
      <c r="C23" s="24"/>
      <c r="D23" s="18"/>
      <c r="E23" s="18"/>
      <c r="F23" s="21"/>
      <c r="G23" s="21"/>
      <c r="H23" s="21"/>
      <c r="I23" s="32"/>
    </row>
    <row r="24" spans="1:9" x14ac:dyDescent="0.2">
      <c r="A24" s="26"/>
      <c r="B24" s="33" t="s">
        <v>27</v>
      </c>
      <c r="C24" s="24"/>
      <c r="D24" s="18"/>
      <c r="E24" s="18"/>
      <c r="F24" s="21"/>
      <c r="G24" s="21"/>
      <c r="H24" s="21"/>
      <c r="I24" s="22"/>
    </row>
    <row r="25" spans="1:9" x14ac:dyDescent="0.2">
      <c r="A25" s="26"/>
      <c r="B25" s="33"/>
      <c r="C25" s="24"/>
      <c r="D25" s="18"/>
      <c r="E25" s="18"/>
      <c r="F25" s="21"/>
      <c r="G25" s="21"/>
      <c r="H25" s="21"/>
      <c r="I25" s="22"/>
    </row>
    <row r="26" spans="1:9" x14ac:dyDescent="0.2">
      <c r="A26" s="26"/>
      <c r="B26" s="34" t="s">
        <v>28</v>
      </c>
      <c r="C26" s="18"/>
      <c r="D26" s="18"/>
      <c r="E26" s="18"/>
      <c r="F26" s="21"/>
      <c r="G26" s="21"/>
      <c r="H26" s="21"/>
      <c r="I26" s="22"/>
    </row>
    <row r="27" spans="1:9" x14ac:dyDescent="0.2">
      <c r="A27" s="26"/>
      <c r="B27" s="34" t="s">
        <v>29</v>
      </c>
      <c r="C27" s="18"/>
      <c r="D27" s="18"/>
      <c r="E27" s="18"/>
      <c r="F27" s="21"/>
      <c r="G27" s="21"/>
      <c r="H27" s="21"/>
      <c r="I27" s="22"/>
    </row>
    <row r="28" spans="1:9" x14ac:dyDescent="0.2">
      <c r="A28" s="26"/>
      <c r="B28" s="34"/>
      <c r="C28" s="18"/>
      <c r="D28" s="18"/>
      <c r="E28" s="18"/>
      <c r="F28" s="21"/>
      <c r="G28" s="21"/>
      <c r="H28" s="21"/>
      <c r="I28" s="22"/>
    </row>
    <row r="29" spans="1:9" x14ac:dyDescent="0.2">
      <c r="A29" s="26" t="s">
        <v>1</v>
      </c>
      <c r="B29" s="27" t="s">
        <v>30</v>
      </c>
      <c r="C29" s="18"/>
      <c r="D29" s="18"/>
      <c r="E29" s="18"/>
      <c r="F29" s="28" t="s">
        <v>31</v>
      </c>
      <c r="G29" s="21">
        <f>G10*0.2</f>
        <v>3.6</v>
      </c>
      <c r="H29" s="21"/>
      <c r="I29" s="22">
        <f>G29*H29</f>
        <v>0</v>
      </c>
    </row>
    <row r="30" spans="1:9" x14ac:dyDescent="0.2">
      <c r="A30" s="26"/>
      <c r="B30" s="34"/>
      <c r="C30" s="18"/>
      <c r="D30" s="18"/>
      <c r="E30" s="18"/>
      <c r="F30" s="21"/>
      <c r="G30" s="21"/>
      <c r="H30" s="21"/>
      <c r="I30" s="22"/>
    </row>
    <row r="31" spans="1:9" x14ac:dyDescent="0.2">
      <c r="A31" s="26" t="s">
        <v>3</v>
      </c>
      <c r="B31" s="27" t="s">
        <v>32</v>
      </c>
      <c r="C31" s="18"/>
      <c r="D31" s="18"/>
      <c r="E31" s="18"/>
      <c r="F31" s="21"/>
      <c r="G31" s="21"/>
      <c r="H31" s="21"/>
      <c r="I31" s="22"/>
    </row>
    <row r="32" spans="1:9" x14ac:dyDescent="0.2">
      <c r="A32" s="26"/>
      <c r="B32" s="27" t="s">
        <v>33</v>
      </c>
      <c r="C32" s="18"/>
      <c r="D32" s="18"/>
      <c r="E32" s="18"/>
      <c r="F32" s="28" t="s">
        <v>31</v>
      </c>
      <c r="G32" s="21">
        <f>G29*0.1</f>
        <v>0.36000000000000004</v>
      </c>
      <c r="H32" s="21"/>
      <c r="I32" s="22">
        <f>G32*H32</f>
        <v>0</v>
      </c>
    </row>
    <row r="33" spans="1:9" x14ac:dyDescent="0.2">
      <c r="A33" s="26"/>
      <c r="B33" s="27"/>
      <c r="C33" s="18"/>
      <c r="D33" s="18"/>
      <c r="E33" s="18"/>
      <c r="F33" s="28"/>
      <c r="G33" s="21"/>
      <c r="H33" s="21"/>
      <c r="I33" s="22"/>
    </row>
    <row r="34" spans="1:9" x14ac:dyDescent="0.2">
      <c r="A34" s="26"/>
      <c r="B34" s="27" t="s">
        <v>34</v>
      </c>
      <c r="C34" s="18"/>
      <c r="D34" s="18"/>
      <c r="E34" s="18"/>
      <c r="F34" s="28" t="s">
        <v>31</v>
      </c>
      <c r="G34" s="21">
        <f>G10*0.3</f>
        <v>5.3999999999999995</v>
      </c>
      <c r="H34" s="21"/>
      <c r="I34" s="22">
        <f>G34*H34</f>
        <v>0</v>
      </c>
    </row>
    <row r="35" spans="1:9" x14ac:dyDescent="0.2">
      <c r="A35" s="26"/>
      <c r="B35" s="27"/>
      <c r="C35" s="18"/>
      <c r="D35" s="18"/>
      <c r="E35" s="18"/>
      <c r="F35" s="21"/>
      <c r="G35" s="21"/>
      <c r="H35" s="21"/>
      <c r="I35" s="22"/>
    </row>
    <row r="36" spans="1:9" x14ac:dyDescent="0.2">
      <c r="A36" s="26"/>
      <c r="B36" s="34" t="s">
        <v>35</v>
      </c>
      <c r="C36" s="18"/>
      <c r="D36" s="18"/>
      <c r="E36" s="18"/>
      <c r="F36" s="21"/>
      <c r="G36" s="21"/>
      <c r="H36" s="21"/>
      <c r="I36" s="22"/>
    </row>
    <row r="37" spans="1:9" x14ac:dyDescent="0.2">
      <c r="A37" s="26" t="s">
        <v>6</v>
      </c>
      <c r="B37" s="27" t="s">
        <v>36</v>
      </c>
      <c r="C37" s="18"/>
      <c r="D37" s="18"/>
      <c r="E37" s="18"/>
      <c r="F37" s="28" t="s">
        <v>31</v>
      </c>
      <c r="G37" s="21">
        <f>(0.3*0.3*0.3*1)*60</f>
        <v>1.6199999999999999</v>
      </c>
      <c r="H37" s="21"/>
      <c r="I37" s="22">
        <f>G37*H37</f>
        <v>0</v>
      </c>
    </row>
    <row r="38" spans="1:9" x14ac:dyDescent="0.2">
      <c r="A38" s="26"/>
      <c r="B38" s="27"/>
      <c r="C38" s="18"/>
      <c r="D38" s="18"/>
      <c r="E38" s="18"/>
      <c r="F38" s="21"/>
      <c r="G38" s="21"/>
      <c r="H38" s="21"/>
      <c r="I38" s="22"/>
    </row>
    <row r="39" spans="1:9" x14ac:dyDescent="0.2">
      <c r="A39" s="26"/>
      <c r="B39" s="34" t="s">
        <v>37</v>
      </c>
      <c r="C39" s="18"/>
      <c r="D39" s="18"/>
      <c r="E39" s="18"/>
      <c r="F39" s="21"/>
      <c r="G39" s="21"/>
      <c r="H39" s="21"/>
      <c r="I39" s="22"/>
    </row>
    <row r="40" spans="1:9" x14ac:dyDescent="0.2">
      <c r="A40" s="26"/>
      <c r="B40" s="34"/>
      <c r="C40" s="18"/>
      <c r="D40" s="18"/>
      <c r="E40" s="18"/>
      <c r="F40" s="21"/>
      <c r="G40" s="21"/>
      <c r="H40" s="21"/>
      <c r="I40" s="22"/>
    </row>
    <row r="41" spans="1:9" x14ac:dyDescent="0.2">
      <c r="A41" s="26" t="s">
        <v>7</v>
      </c>
      <c r="B41" s="27" t="s">
        <v>38</v>
      </c>
      <c r="C41" s="18"/>
      <c r="D41" s="18"/>
      <c r="E41" s="18"/>
      <c r="F41" s="21"/>
      <c r="G41" s="21"/>
      <c r="H41" s="21"/>
      <c r="I41" s="22"/>
    </row>
    <row r="42" spans="1:9" x14ac:dyDescent="0.2">
      <c r="A42" s="26"/>
      <c r="B42" s="27" t="s">
        <v>39</v>
      </c>
      <c r="C42" s="18"/>
      <c r="D42" s="18"/>
      <c r="E42" s="18"/>
      <c r="F42" s="21" t="s">
        <v>40</v>
      </c>
      <c r="G42" s="21">
        <v>1</v>
      </c>
      <c r="H42" s="21"/>
      <c r="I42" s="22">
        <f>G42*H42</f>
        <v>0</v>
      </c>
    </row>
    <row r="43" spans="1:9" x14ac:dyDescent="0.2">
      <c r="A43" s="26"/>
      <c r="B43" s="27"/>
      <c r="C43" s="18"/>
      <c r="D43" s="18"/>
      <c r="E43" s="18"/>
      <c r="F43" s="21"/>
      <c r="G43" s="21"/>
      <c r="H43" s="21"/>
      <c r="I43" s="22"/>
    </row>
    <row r="44" spans="1:9" x14ac:dyDescent="0.2">
      <c r="A44" s="26"/>
      <c r="B44" s="34" t="s">
        <v>41</v>
      </c>
      <c r="C44" s="18"/>
      <c r="D44" s="18"/>
      <c r="E44" s="18"/>
      <c r="F44" s="21"/>
      <c r="G44" s="21"/>
      <c r="H44" s="21"/>
      <c r="I44" s="22"/>
    </row>
    <row r="45" spans="1:9" x14ac:dyDescent="0.2">
      <c r="A45" s="26"/>
      <c r="B45" s="27"/>
      <c r="C45" s="18"/>
      <c r="D45" s="18"/>
      <c r="E45" s="18"/>
      <c r="F45" s="21"/>
      <c r="G45" s="21"/>
      <c r="H45" s="21"/>
      <c r="I45" s="22"/>
    </row>
    <row r="46" spans="1:9" x14ac:dyDescent="0.2">
      <c r="A46" s="26" t="s">
        <v>8</v>
      </c>
      <c r="B46" s="27" t="s">
        <v>42</v>
      </c>
      <c r="C46" s="18"/>
      <c r="D46" s="18"/>
      <c r="E46" s="18"/>
      <c r="F46" s="21"/>
      <c r="G46" s="21"/>
      <c r="H46" s="21"/>
      <c r="I46" s="22"/>
    </row>
    <row r="47" spans="1:9" x14ac:dyDescent="0.2">
      <c r="A47" s="26"/>
      <c r="B47" s="27" t="s">
        <v>43</v>
      </c>
      <c r="C47" s="18"/>
      <c r="D47" s="18"/>
      <c r="E47" s="18"/>
      <c r="F47" s="28" t="s">
        <v>31</v>
      </c>
      <c r="G47" s="21">
        <f>G37*0.3</f>
        <v>0.48599999999999993</v>
      </c>
      <c r="H47" s="21"/>
      <c r="I47" s="22">
        <f>G47*H47</f>
        <v>0</v>
      </c>
    </row>
    <row r="48" spans="1:9" x14ac:dyDescent="0.2">
      <c r="A48" s="26"/>
      <c r="B48" s="27"/>
      <c r="C48" s="18"/>
      <c r="D48" s="18"/>
      <c r="E48" s="18"/>
      <c r="F48" s="21"/>
      <c r="G48" s="21"/>
      <c r="H48" s="21"/>
      <c r="I48" s="22"/>
    </row>
    <row r="49" spans="1:9" x14ac:dyDescent="0.2">
      <c r="A49" s="26" t="s">
        <v>44</v>
      </c>
      <c r="B49" s="27" t="s">
        <v>45</v>
      </c>
      <c r="C49" s="18"/>
      <c r="D49" s="18"/>
      <c r="E49" s="18"/>
      <c r="F49" s="21"/>
      <c r="G49" s="21"/>
      <c r="H49" s="21"/>
      <c r="I49" s="22"/>
    </row>
    <row r="50" spans="1:9" x14ac:dyDescent="0.2">
      <c r="A50" s="26"/>
      <c r="B50" s="27" t="s">
        <v>46</v>
      </c>
      <c r="C50" s="18"/>
      <c r="D50" s="18"/>
      <c r="E50" s="18"/>
      <c r="F50" s="21"/>
      <c r="G50" s="21"/>
      <c r="H50" s="21"/>
      <c r="I50" s="22"/>
    </row>
    <row r="51" spans="1:9" x14ac:dyDescent="0.2">
      <c r="A51" s="26"/>
      <c r="B51" s="27" t="s">
        <v>47</v>
      </c>
      <c r="C51" s="18"/>
      <c r="D51" s="18"/>
      <c r="E51" s="18"/>
      <c r="F51" s="28" t="s">
        <v>31</v>
      </c>
      <c r="G51" s="21">
        <f>G37-G47</f>
        <v>1.1339999999999999</v>
      </c>
      <c r="H51" s="21"/>
      <c r="I51" s="22">
        <f>G51*H51</f>
        <v>0</v>
      </c>
    </row>
    <row r="52" spans="1:9" x14ac:dyDescent="0.2">
      <c r="A52" s="26"/>
      <c r="B52" s="27"/>
      <c r="C52" s="18"/>
      <c r="D52" s="18"/>
      <c r="E52" s="18"/>
      <c r="F52" s="21"/>
      <c r="G52" s="21"/>
      <c r="H52" s="21"/>
      <c r="I52" s="22"/>
    </row>
    <row r="53" spans="1:9" x14ac:dyDescent="0.2">
      <c r="A53" s="26"/>
      <c r="B53" s="34" t="s">
        <v>48</v>
      </c>
      <c r="C53" s="18"/>
      <c r="D53" s="18"/>
      <c r="E53" s="18"/>
      <c r="F53" s="21"/>
      <c r="G53" s="21"/>
      <c r="H53" s="21"/>
      <c r="I53" s="22"/>
    </row>
    <row r="54" spans="1:9" x14ac:dyDescent="0.2">
      <c r="A54" s="26"/>
      <c r="B54" s="35"/>
      <c r="C54" s="18"/>
      <c r="D54" s="18"/>
      <c r="E54" s="18"/>
      <c r="F54" s="21"/>
      <c r="G54" s="21"/>
      <c r="H54" s="21"/>
      <c r="I54" s="22"/>
    </row>
    <row r="55" spans="1:9" x14ac:dyDescent="0.2">
      <c r="A55" s="26" t="s">
        <v>49</v>
      </c>
      <c r="B55" s="27" t="s">
        <v>50</v>
      </c>
      <c r="C55" s="18"/>
      <c r="D55" s="18"/>
      <c r="E55" s="18"/>
      <c r="F55" s="21"/>
      <c r="G55" s="21"/>
      <c r="H55" s="21"/>
      <c r="I55" s="22"/>
    </row>
    <row r="56" spans="1:9" x14ac:dyDescent="0.2">
      <c r="A56" s="26"/>
      <c r="B56" s="27" t="s">
        <v>51</v>
      </c>
      <c r="C56" s="18"/>
      <c r="D56" s="18"/>
      <c r="E56" s="18"/>
      <c r="F56" s="28" t="s">
        <v>18</v>
      </c>
      <c r="G56" s="21">
        <f>G29*0.3</f>
        <v>1.08</v>
      </c>
      <c r="H56" s="21"/>
      <c r="I56" s="22">
        <f>G56*H56</f>
        <v>0</v>
      </c>
    </row>
    <row r="57" spans="1:9" x14ac:dyDescent="0.2">
      <c r="A57" s="26"/>
      <c r="B57" s="27"/>
      <c r="C57" s="18"/>
      <c r="D57" s="18"/>
      <c r="E57" s="18"/>
      <c r="F57" s="21"/>
      <c r="G57" s="21"/>
      <c r="H57" s="21"/>
      <c r="I57" s="22"/>
    </row>
    <row r="58" spans="1:9" x14ac:dyDescent="0.2">
      <c r="A58" s="26" t="s">
        <v>52</v>
      </c>
      <c r="B58" s="27" t="s">
        <v>53</v>
      </c>
      <c r="C58" s="18"/>
      <c r="D58" s="18"/>
      <c r="E58" s="18"/>
      <c r="F58" s="28" t="s">
        <v>18</v>
      </c>
      <c r="G58" s="21">
        <f>5*3</f>
        <v>15</v>
      </c>
      <c r="H58" s="21"/>
      <c r="I58" s="22">
        <f>G58*H58</f>
        <v>0</v>
      </c>
    </row>
    <row r="59" spans="1:9" x14ac:dyDescent="0.2">
      <c r="A59" s="26"/>
      <c r="B59" s="27" t="s">
        <v>54</v>
      </c>
      <c r="C59" s="18"/>
      <c r="D59" s="18"/>
      <c r="E59" s="18"/>
      <c r="F59" s="21"/>
      <c r="G59" s="21"/>
      <c r="H59" s="21"/>
      <c r="I59" s="22"/>
    </row>
    <row r="60" spans="1:9" x14ac:dyDescent="0.2">
      <c r="A60" s="26"/>
      <c r="B60" s="27"/>
      <c r="C60" s="18"/>
      <c r="D60" s="18"/>
      <c r="E60" s="18"/>
      <c r="F60" s="21"/>
      <c r="G60" s="21"/>
      <c r="H60" s="21"/>
      <c r="I60" s="22"/>
    </row>
    <row r="61" spans="1:9" x14ac:dyDescent="0.2">
      <c r="A61" s="26"/>
      <c r="B61" s="34" t="s">
        <v>55</v>
      </c>
      <c r="C61" s="18"/>
      <c r="D61" s="18"/>
      <c r="E61" s="18"/>
      <c r="F61" s="21"/>
      <c r="G61" s="21"/>
      <c r="H61" s="21"/>
      <c r="I61" s="22"/>
    </row>
    <row r="62" spans="1:9" x14ac:dyDescent="0.2">
      <c r="A62" s="26"/>
      <c r="B62" s="35"/>
      <c r="C62" s="18"/>
      <c r="D62" s="18"/>
      <c r="E62" s="18"/>
      <c r="F62" s="21"/>
      <c r="G62" s="21"/>
      <c r="H62" s="21"/>
      <c r="I62" s="22"/>
    </row>
    <row r="63" spans="1:9" x14ac:dyDescent="0.2">
      <c r="A63" s="26" t="s">
        <v>56</v>
      </c>
      <c r="B63" s="27" t="s">
        <v>57</v>
      </c>
      <c r="C63" s="18"/>
      <c r="D63" s="18"/>
      <c r="E63" s="18"/>
      <c r="F63" s="21"/>
      <c r="G63" s="21"/>
      <c r="H63" s="21"/>
      <c r="I63" s="22"/>
    </row>
    <row r="64" spans="1:9" x14ac:dyDescent="0.2">
      <c r="A64" s="26"/>
      <c r="B64" s="27" t="s">
        <v>58</v>
      </c>
      <c r="C64" s="18"/>
      <c r="D64" s="18"/>
      <c r="E64" s="18"/>
      <c r="F64" s="21"/>
      <c r="G64" s="21"/>
      <c r="H64" s="21"/>
      <c r="I64" s="22"/>
    </row>
    <row r="65" spans="1:9" x14ac:dyDescent="0.2">
      <c r="A65" s="26"/>
      <c r="B65" s="27" t="s">
        <v>59</v>
      </c>
      <c r="C65" s="18"/>
      <c r="D65" s="18"/>
      <c r="E65" s="18"/>
      <c r="F65" s="28" t="s">
        <v>18</v>
      </c>
      <c r="G65" s="21">
        <f>G58</f>
        <v>15</v>
      </c>
      <c r="H65" s="21"/>
      <c r="I65" s="22">
        <f>G65*H65</f>
        <v>0</v>
      </c>
    </row>
    <row r="66" spans="1:9" x14ac:dyDescent="0.2">
      <c r="A66" s="26"/>
      <c r="B66" s="27"/>
      <c r="C66" s="18"/>
      <c r="D66" s="18"/>
      <c r="E66" s="18"/>
      <c r="F66" s="21"/>
      <c r="G66" s="21"/>
      <c r="H66" s="21"/>
      <c r="I66" s="22"/>
    </row>
    <row r="67" spans="1:9" x14ac:dyDescent="0.2">
      <c r="A67" s="26"/>
      <c r="B67" s="34" t="s">
        <v>60</v>
      </c>
      <c r="C67" s="36"/>
      <c r="D67" s="18"/>
      <c r="E67" s="18"/>
      <c r="F67" s="21"/>
      <c r="G67" s="31"/>
      <c r="H67" s="21"/>
      <c r="I67" s="22"/>
    </row>
    <row r="68" spans="1:9" x14ac:dyDescent="0.2">
      <c r="A68" s="26"/>
      <c r="B68" s="27"/>
      <c r="C68" s="18"/>
      <c r="D68" s="18"/>
      <c r="E68" s="18"/>
      <c r="F68" s="21"/>
      <c r="G68" s="21"/>
      <c r="H68" s="21"/>
      <c r="I68" s="22"/>
    </row>
    <row r="69" spans="1:9" x14ac:dyDescent="0.2">
      <c r="A69" s="26" t="s">
        <v>56</v>
      </c>
      <c r="B69" s="27" t="s">
        <v>61</v>
      </c>
      <c r="C69" s="18"/>
      <c r="D69" s="18"/>
      <c r="E69" s="18"/>
      <c r="F69" s="21"/>
      <c r="G69" s="21"/>
      <c r="H69" s="21"/>
      <c r="I69" s="22"/>
    </row>
    <row r="70" spans="1:9" x14ac:dyDescent="0.2">
      <c r="A70" s="26"/>
      <c r="B70" s="27" t="s">
        <v>62</v>
      </c>
      <c r="C70" s="18"/>
      <c r="D70" s="18"/>
      <c r="E70" s="18"/>
      <c r="F70" s="21"/>
      <c r="G70" s="21"/>
      <c r="H70" s="21"/>
      <c r="I70" s="22"/>
    </row>
    <row r="71" spans="1:9" x14ac:dyDescent="0.2">
      <c r="A71" s="26"/>
      <c r="B71" s="27" t="s">
        <v>63</v>
      </c>
      <c r="C71" s="18"/>
      <c r="D71" s="18"/>
      <c r="E71" s="18"/>
      <c r="F71" s="21"/>
      <c r="G71" s="21"/>
      <c r="H71" s="21"/>
      <c r="I71" s="22"/>
    </row>
    <row r="72" spans="1:9" x14ac:dyDescent="0.2">
      <c r="A72" s="26"/>
      <c r="B72" s="27" t="s">
        <v>64</v>
      </c>
      <c r="C72" s="18"/>
      <c r="D72" s="18"/>
      <c r="E72" s="18"/>
      <c r="F72" s="28" t="s">
        <v>18</v>
      </c>
      <c r="G72" s="21">
        <f>G65</f>
        <v>15</v>
      </c>
      <c r="H72" s="21"/>
      <c r="I72" s="22">
        <f>G72*H72</f>
        <v>0</v>
      </c>
    </row>
    <row r="73" spans="1:9" x14ac:dyDescent="0.2">
      <c r="A73" s="26"/>
      <c r="B73" s="27"/>
      <c r="C73" s="18"/>
      <c r="D73" s="18"/>
      <c r="E73" s="18"/>
      <c r="F73" s="21"/>
      <c r="G73" s="21"/>
      <c r="H73" s="21"/>
      <c r="I73" s="38"/>
    </row>
    <row r="74" spans="1:9" x14ac:dyDescent="0.2">
      <c r="A74" s="90"/>
      <c r="B74" s="91" t="s">
        <v>25</v>
      </c>
      <c r="C74" s="92"/>
      <c r="D74" s="93"/>
      <c r="E74" s="93"/>
      <c r="F74" s="94" t="s">
        <v>26</v>
      </c>
      <c r="G74" s="95"/>
      <c r="H74" s="95"/>
      <c r="I74" s="96">
        <f>SUM(I29:I73)</f>
        <v>0</v>
      </c>
    </row>
    <row r="75" spans="1:9" x14ac:dyDescent="0.2">
      <c r="A75" s="39"/>
      <c r="B75" s="40"/>
      <c r="C75" s="41"/>
      <c r="D75" s="41"/>
      <c r="E75" s="41"/>
      <c r="F75" s="42"/>
      <c r="G75" s="42"/>
      <c r="H75" s="42"/>
      <c r="I75" s="43"/>
    </row>
    <row r="76" spans="1:9" x14ac:dyDescent="0.2">
      <c r="A76" s="26"/>
      <c r="B76" s="27"/>
      <c r="C76" s="18"/>
      <c r="D76" s="18"/>
      <c r="E76" s="18"/>
      <c r="F76" s="21"/>
      <c r="G76" s="21"/>
      <c r="H76" s="37"/>
      <c r="I76" s="22"/>
    </row>
    <row r="77" spans="1:9" x14ac:dyDescent="0.2">
      <c r="A77" s="26"/>
      <c r="B77" s="33" t="str">
        <f>B3</f>
        <v>PROPOSED BOREHOLE REHABILITATION</v>
      </c>
      <c r="C77" s="18"/>
      <c r="D77" s="18"/>
      <c r="E77" s="18"/>
      <c r="F77" s="21"/>
      <c r="G77" s="21"/>
      <c r="H77" s="37"/>
      <c r="I77" s="22"/>
    </row>
    <row r="78" spans="1:9" x14ac:dyDescent="0.2">
      <c r="A78" s="26"/>
      <c r="B78" s="33" t="str">
        <f>B4</f>
        <v>DANGORAYO DISTRICT - PUNTLAND</v>
      </c>
      <c r="C78" s="18"/>
      <c r="D78" s="18"/>
      <c r="E78" s="18"/>
      <c r="F78" s="21"/>
      <c r="G78" s="21"/>
      <c r="H78" s="37"/>
      <c r="I78" s="22"/>
    </row>
    <row r="79" spans="1:9" x14ac:dyDescent="0.2">
      <c r="A79" s="26"/>
      <c r="B79" s="33"/>
      <c r="C79" s="18"/>
      <c r="D79" s="18"/>
      <c r="E79" s="18"/>
      <c r="F79" s="21"/>
      <c r="G79" s="21"/>
      <c r="H79" s="37"/>
      <c r="I79" s="22"/>
    </row>
    <row r="80" spans="1:9" x14ac:dyDescent="0.2">
      <c r="A80" s="26"/>
      <c r="B80" s="33" t="str">
        <f>B6</f>
        <v>MOUNTING STRUCTURE</v>
      </c>
      <c r="C80" s="18"/>
      <c r="D80" s="18"/>
      <c r="E80" s="18"/>
      <c r="F80" s="21"/>
      <c r="G80" s="21"/>
      <c r="H80" s="37"/>
      <c r="I80" s="22"/>
    </row>
    <row r="81" spans="1:9" x14ac:dyDescent="0.2">
      <c r="A81" s="26"/>
      <c r="B81" s="27"/>
      <c r="C81" s="18"/>
      <c r="D81" s="18"/>
      <c r="E81" s="18"/>
      <c r="F81" s="21"/>
      <c r="G81" s="21"/>
      <c r="H81" s="37"/>
      <c r="I81" s="22"/>
    </row>
    <row r="82" spans="1:9" x14ac:dyDescent="0.2">
      <c r="A82" s="26"/>
      <c r="B82" s="33" t="s">
        <v>65</v>
      </c>
      <c r="C82" s="18"/>
      <c r="D82" s="18"/>
      <c r="E82" s="18"/>
      <c r="F82" s="21"/>
      <c r="G82" s="21"/>
      <c r="H82" s="37"/>
      <c r="I82" s="22"/>
    </row>
    <row r="83" spans="1:9" x14ac:dyDescent="0.2">
      <c r="A83" s="26"/>
      <c r="B83" s="33"/>
      <c r="C83" s="18"/>
      <c r="D83" s="18"/>
      <c r="E83" s="18"/>
      <c r="F83" s="21"/>
      <c r="G83" s="21"/>
      <c r="H83" s="37"/>
      <c r="I83" s="22"/>
    </row>
    <row r="84" spans="1:9" x14ac:dyDescent="0.2">
      <c r="A84" s="26"/>
      <c r="B84" s="34" t="s">
        <v>66</v>
      </c>
      <c r="C84" s="18"/>
      <c r="D84" s="18"/>
      <c r="E84" s="18"/>
      <c r="F84" s="21"/>
      <c r="G84" s="21"/>
      <c r="H84" s="37"/>
      <c r="I84" s="22"/>
    </row>
    <row r="85" spans="1:9" x14ac:dyDescent="0.2">
      <c r="A85" s="26"/>
      <c r="B85" s="34" t="s">
        <v>67</v>
      </c>
      <c r="C85" s="18"/>
      <c r="D85" s="18"/>
      <c r="E85" s="18"/>
      <c r="F85" s="21"/>
      <c r="G85" s="21"/>
      <c r="H85" s="37"/>
      <c r="I85" s="22"/>
    </row>
    <row r="86" spans="1:9" x14ac:dyDescent="0.2">
      <c r="A86" s="26"/>
      <c r="B86" s="34" t="s">
        <v>68</v>
      </c>
      <c r="C86" s="18"/>
      <c r="D86" s="18"/>
      <c r="E86" s="18"/>
      <c r="F86" s="21"/>
      <c r="G86" s="21"/>
      <c r="H86" s="37"/>
      <c r="I86" s="22"/>
    </row>
    <row r="87" spans="1:9" x14ac:dyDescent="0.2">
      <c r="A87" s="26"/>
      <c r="B87" s="34" t="s">
        <v>69</v>
      </c>
      <c r="C87" s="18"/>
      <c r="D87" s="18"/>
      <c r="E87" s="18"/>
      <c r="F87" s="21"/>
      <c r="G87" s="21"/>
      <c r="H87" s="37"/>
      <c r="I87" s="22"/>
    </row>
    <row r="88" spans="1:9" x14ac:dyDescent="0.2">
      <c r="A88" s="26"/>
      <c r="B88" s="27"/>
      <c r="C88" s="18"/>
      <c r="D88" s="18"/>
      <c r="E88" s="18"/>
      <c r="F88" s="21"/>
      <c r="G88" s="21"/>
      <c r="H88" s="37"/>
      <c r="I88" s="22"/>
    </row>
    <row r="89" spans="1:9" x14ac:dyDescent="0.2">
      <c r="A89" s="26" t="s">
        <v>1</v>
      </c>
      <c r="B89" s="27" t="s">
        <v>70</v>
      </c>
      <c r="C89" s="18"/>
      <c r="D89" s="18"/>
      <c r="E89" s="18"/>
      <c r="F89" s="21"/>
      <c r="G89" s="21"/>
      <c r="H89" s="37"/>
      <c r="I89" s="22"/>
    </row>
    <row r="90" spans="1:9" x14ac:dyDescent="0.2">
      <c r="A90" s="26"/>
      <c r="B90" s="27"/>
      <c r="C90" s="18"/>
      <c r="D90" s="18"/>
      <c r="E90" s="18"/>
      <c r="F90" s="21"/>
      <c r="G90" s="21"/>
      <c r="H90" s="37"/>
      <c r="I90" s="22"/>
    </row>
    <row r="91" spans="1:9" x14ac:dyDescent="0.2">
      <c r="A91" s="26"/>
      <c r="B91" s="34" t="s">
        <v>71</v>
      </c>
      <c r="C91" s="18"/>
      <c r="D91" s="18"/>
      <c r="E91" s="18"/>
      <c r="F91" s="21"/>
      <c r="G91" s="21"/>
      <c r="H91" s="37"/>
      <c r="I91" s="22"/>
    </row>
    <row r="92" spans="1:9" x14ac:dyDescent="0.2">
      <c r="A92" s="26"/>
      <c r="B92" s="27" t="s">
        <v>72</v>
      </c>
      <c r="C92" s="18"/>
      <c r="D92" s="18"/>
      <c r="E92" s="18"/>
      <c r="F92" s="21" t="s">
        <v>73</v>
      </c>
      <c r="G92" s="21">
        <f>1.5*15</f>
        <v>22.5</v>
      </c>
      <c r="H92" s="37"/>
      <c r="I92" s="22">
        <f>G92*H92</f>
        <v>0</v>
      </c>
    </row>
    <row r="93" spans="1:9" x14ac:dyDescent="0.2">
      <c r="A93" s="26"/>
      <c r="B93" s="27"/>
      <c r="C93" s="18"/>
      <c r="D93" s="18"/>
      <c r="E93" s="18"/>
      <c r="F93" s="21"/>
      <c r="G93" s="21"/>
      <c r="H93" s="37"/>
      <c r="I93" s="22"/>
    </row>
    <row r="94" spans="1:9" x14ac:dyDescent="0.2">
      <c r="A94" s="26"/>
      <c r="B94" s="34" t="s">
        <v>74</v>
      </c>
      <c r="C94" s="18"/>
      <c r="D94" s="18"/>
      <c r="E94" s="18"/>
      <c r="F94" s="21"/>
      <c r="G94" s="21"/>
      <c r="H94" s="37"/>
      <c r="I94" s="22"/>
    </row>
    <row r="95" spans="1:9" x14ac:dyDescent="0.2">
      <c r="A95" s="26"/>
      <c r="B95" s="27" t="s">
        <v>75</v>
      </c>
      <c r="C95" s="18"/>
      <c r="D95" s="18"/>
      <c r="E95" s="18"/>
      <c r="F95" s="21" t="s">
        <v>73</v>
      </c>
      <c r="G95" s="21">
        <f>4.7*6</f>
        <v>28.200000000000003</v>
      </c>
      <c r="H95" s="37"/>
      <c r="I95" s="22">
        <f>G95*H95</f>
        <v>0</v>
      </c>
    </row>
    <row r="96" spans="1:9" x14ac:dyDescent="0.2">
      <c r="A96" s="26"/>
      <c r="C96" s="18"/>
      <c r="D96" s="18"/>
      <c r="E96" s="18"/>
      <c r="F96" s="21"/>
      <c r="G96" s="21"/>
      <c r="H96" s="37"/>
      <c r="I96" s="22"/>
    </row>
    <row r="97" spans="1:9" x14ac:dyDescent="0.2">
      <c r="A97" s="26"/>
      <c r="B97" s="27" t="s">
        <v>76</v>
      </c>
      <c r="C97" s="18"/>
      <c r="D97" s="18"/>
      <c r="E97" s="18"/>
      <c r="F97" s="21" t="s">
        <v>73</v>
      </c>
      <c r="G97" s="21">
        <f>2.5*10</f>
        <v>25</v>
      </c>
      <c r="H97" s="37"/>
      <c r="I97" s="22">
        <f>G97*H97</f>
        <v>0</v>
      </c>
    </row>
    <row r="98" spans="1:9" x14ac:dyDescent="0.2">
      <c r="A98" s="26"/>
      <c r="B98" s="27"/>
      <c r="C98" s="18"/>
      <c r="D98" s="18"/>
      <c r="E98" s="18"/>
      <c r="F98" s="21"/>
      <c r="G98" s="21"/>
      <c r="H98" s="37"/>
      <c r="I98" s="22"/>
    </row>
    <row r="99" spans="1:9" x14ac:dyDescent="0.2">
      <c r="A99" s="26" t="s">
        <v>3</v>
      </c>
      <c r="B99" s="27" t="s">
        <v>77</v>
      </c>
      <c r="C99" s="18"/>
      <c r="D99" s="18"/>
      <c r="E99" s="18"/>
      <c r="F99" s="21"/>
      <c r="G99" s="21"/>
      <c r="H99" s="37"/>
      <c r="I99" s="22"/>
    </row>
    <row r="100" spans="1:9" x14ac:dyDescent="0.2">
      <c r="A100" s="26"/>
      <c r="B100" s="27"/>
      <c r="C100" s="18"/>
      <c r="D100" s="18"/>
      <c r="E100" s="18"/>
      <c r="F100" s="21"/>
      <c r="G100" s="21"/>
      <c r="H100" s="37"/>
      <c r="I100" s="22"/>
    </row>
    <row r="101" spans="1:9" x14ac:dyDescent="0.2">
      <c r="A101" s="26"/>
      <c r="B101" s="34" t="s">
        <v>78</v>
      </c>
      <c r="C101" s="18"/>
      <c r="D101" s="18"/>
      <c r="E101" s="18"/>
      <c r="F101" s="21"/>
      <c r="G101" s="21"/>
      <c r="H101" s="37"/>
      <c r="I101" s="22"/>
    </row>
    <row r="102" spans="1:9" x14ac:dyDescent="0.2">
      <c r="A102" s="26"/>
      <c r="B102" s="27" t="s">
        <v>79</v>
      </c>
      <c r="C102" s="18"/>
      <c r="D102" s="18"/>
      <c r="E102" s="18"/>
      <c r="F102" s="21" t="s">
        <v>73</v>
      </c>
      <c r="G102" s="21">
        <f>2.5*12</f>
        <v>30</v>
      </c>
      <c r="H102" s="37"/>
      <c r="I102" s="22">
        <f>G102*H102</f>
        <v>0</v>
      </c>
    </row>
    <row r="103" spans="1:9" x14ac:dyDescent="0.2">
      <c r="A103" s="26"/>
      <c r="B103" s="27"/>
      <c r="C103" s="18"/>
      <c r="D103" s="18"/>
      <c r="E103" s="18"/>
      <c r="F103" s="21"/>
      <c r="G103" s="21"/>
      <c r="H103" s="37"/>
      <c r="I103" s="22"/>
    </row>
    <row r="104" spans="1:9" x14ac:dyDescent="0.2">
      <c r="A104" s="26"/>
      <c r="B104" s="27" t="s">
        <v>80</v>
      </c>
      <c r="C104" s="18"/>
      <c r="D104" s="18"/>
      <c r="E104" s="18"/>
      <c r="F104" s="21" t="s">
        <v>73</v>
      </c>
      <c r="G104" s="21">
        <v>16</v>
      </c>
      <c r="H104" s="37"/>
      <c r="I104" s="22">
        <f>G104*H104</f>
        <v>0</v>
      </c>
    </row>
    <row r="105" spans="1:9" x14ac:dyDescent="0.2">
      <c r="A105" s="26"/>
      <c r="B105" s="27"/>
      <c r="C105" s="18"/>
      <c r="D105" s="18"/>
      <c r="E105" s="18"/>
      <c r="F105" s="21"/>
      <c r="G105" s="21"/>
      <c r="H105" s="37"/>
      <c r="I105" s="22"/>
    </row>
    <row r="106" spans="1:9" x14ac:dyDescent="0.2">
      <c r="A106" s="90"/>
      <c r="B106" s="91" t="s">
        <v>25</v>
      </c>
      <c r="C106" s="92"/>
      <c r="D106" s="93"/>
      <c r="E106" s="93"/>
      <c r="F106" s="94" t="s">
        <v>26</v>
      </c>
      <c r="G106" s="95"/>
      <c r="H106" s="95"/>
      <c r="I106" s="96">
        <f>SUM(I67:I105)</f>
        <v>0</v>
      </c>
    </row>
    <row r="107" spans="1:9" x14ac:dyDescent="0.2">
      <c r="A107" s="26"/>
      <c r="B107" s="27"/>
      <c r="C107" s="18"/>
      <c r="D107" s="18"/>
      <c r="E107" s="18"/>
      <c r="F107" s="21"/>
      <c r="G107" s="21"/>
      <c r="H107" s="37"/>
      <c r="I107" s="22"/>
    </row>
    <row r="108" spans="1:9" x14ac:dyDescent="0.2">
      <c r="A108" s="26"/>
      <c r="B108" s="27"/>
      <c r="C108" s="18"/>
      <c r="D108" s="18"/>
      <c r="E108" s="18"/>
      <c r="F108" s="21"/>
      <c r="G108" s="21"/>
      <c r="H108" s="37"/>
      <c r="I108" s="22"/>
    </row>
    <row r="109" spans="1:9" x14ac:dyDescent="0.2">
      <c r="A109" s="26"/>
      <c r="B109" s="33" t="str">
        <f>B3</f>
        <v>PROPOSED BOREHOLE REHABILITATION</v>
      </c>
      <c r="C109" s="18"/>
      <c r="D109" s="18"/>
      <c r="E109" s="18"/>
      <c r="F109" s="21"/>
      <c r="G109" s="21"/>
      <c r="H109" s="37"/>
      <c r="I109" s="22"/>
    </row>
    <row r="110" spans="1:9" x14ac:dyDescent="0.2">
      <c r="A110" s="26"/>
      <c r="B110" s="33" t="str">
        <f>B4</f>
        <v>DANGORAYO DISTRICT - PUNTLAND</v>
      </c>
      <c r="C110" s="18"/>
      <c r="D110" s="18"/>
      <c r="E110" s="18"/>
      <c r="F110" s="21"/>
      <c r="G110" s="21"/>
      <c r="H110" s="37"/>
      <c r="I110" s="22"/>
    </row>
    <row r="111" spans="1:9" x14ac:dyDescent="0.2">
      <c r="A111" s="26"/>
      <c r="B111" s="33"/>
      <c r="C111" s="18"/>
      <c r="D111" s="18"/>
      <c r="E111" s="18"/>
      <c r="F111" s="21"/>
      <c r="G111" s="21"/>
      <c r="H111" s="37"/>
      <c r="I111" s="22"/>
    </row>
    <row r="112" spans="1:9" x14ac:dyDescent="0.2">
      <c r="A112" s="26"/>
      <c r="B112" s="33"/>
      <c r="C112" s="18"/>
      <c r="D112" s="18"/>
      <c r="E112" s="18"/>
      <c r="F112" s="21"/>
      <c r="G112" s="21"/>
      <c r="H112" s="37"/>
      <c r="I112" s="22"/>
    </row>
    <row r="113" spans="1:9" x14ac:dyDescent="0.2">
      <c r="A113" s="26"/>
      <c r="B113" s="33" t="str">
        <f>B6</f>
        <v>MOUNTING STRUCTURE</v>
      </c>
      <c r="C113" s="18"/>
      <c r="D113" s="18"/>
      <c r="E113" s="18"/>
      <c r="F113" s="21"/>
      <c r="G113" s="21"/>
      <c r="H113" s="37"/>
      <c r="I113" s="22"/>
    </row>
    <row r="114" spans="1:9" x14ac:dyDescent="0.2">
      <c r="A114" s="26"/>
      <c r="B114" s="30"/>
      <c r="C114" s="18"/>
      <c r="D114" s="18"/>
      <c r="E114" s="18"/>
      <c r="F114" s="21"/>
      <c r="G114" s="21"/>
      <c r="H114" s="37"/>
      <c r="I114" s="22"/>
    </row>
    <row r="115" spans="1:9" x14ac:dyDescent="0.2">
      <c r="A115" s="26"/>
      <c r="B115" s="33" t="s">
        <v>81</v>
      </c>
      <c r="C115" s="18"/>
      <c r="D115" s="18"/>
      <c r="E115" s="18"/>
      <c r="F115" s="21"/>
      <c r="G115" s="21"/>
      <c r="H115" s="37"/>
      <c r="I115" s="22"/>
    </row>
    <row r="116" spans="1:9" x14ac:dyDescent="0.2">
      <c r="A116" s="26"/>
      <c r="B116" s="33"/>
      <c r="C116" s="18"/>
      <c r="D116" s="18"/>
      <c r="E116" s="18"/>
      <c r="F116" s="21"/>
      <c r="G116" s="21"/>
      <c r="H116" s="37"/>
      <c r="I116" s="22"/>
    </row>
    <row r="117" spans="1:9" x14ac:dyDescent="0.2">
      <c r="A117" s="26"/>
      <c r="B117" s="33"/>
      <c r="C117" s="18"/>
      <c r="D117" s="18"/>
      <c r="E117" s="18"/>
      <c r="F117" s="21"/>
      <c r="G117" s="21"/>
      <c r="H117" s="37"/>
      <c r="I117" s="22"/>
    </row>
    <row r="118" spans="1:9" x14ac:dyDescent="0.2">
      <c r="A118" s="26"/>
      <c r="B118" s="34" t="s">
        <v>82</v>
      </c>
      <c r="C118" s="18"/>
      <c r="D118" s="18"/>
      <c r="E118" s="18"/>
      <c r="F118" s="21"/>
      <c r="G118" s="21"/>
      <c r="H118" s="21"/>
      <c r="I118" s="22"/>
    </row>
    <row r="119" spans="1:9" x14ac:dyDescent="0.2">
      <c r="A119" s="26"/>
      <c r="B119" s="27"/>
      <c r="C119" s="18"/>
      <c r="D119" s="18"/>
      <c r="E119" s="18"/>
      <c r="F119" s="21"/>
      <c r="G119" s="21"/>
      <c r="H119" s="21"/>
      <c r="I119" s="22"/>
    </row>
    <row r="120" spans="1:9" x14ac:dyDescent="0.2">
      <c r="A120" s="26" t="s">
        <v>1</v>
      </c>
      <c r="B120" s="27" t="s">
        <v>83</v>
      </c>
      <c r="C120" s="18"/>
      <c r="D120" s="18"/>
      <c r="E120" s="18"/>
      <c r="F120" s="28" t="s">
        <v>31</v>
      </c>
      <c r="G120" s="21">
        <f>G72*0.1</f>
        <v>1.5</v>
      </c>
      <c r="H120" s="21"/>
      <c r="I120" s="22">
        <f>G120*H120</f>
        <v>0</v>
      </c>
    </row>
    <row r="121" spans="1:9" x14ac:dyDescent="0.2">
      <c r="A121" s="26"/>
      <c r="B121" s="27"/>
      <c r="C121" s="18"/>
      <c r="D121" s="18"/>
      <c r="E121" s="18"/>
      <c r="F121" s="28"/>
      <c r="G121" s="21"/>
      <c r="H121" s="37"/>
      <c r="I121" s="22"/>
    </row>
    <row r="122" spans="1:9" x14ac:dyDescent="0.2">
      <c r="A122" s="26" t="s">
        <v>3</v>
      </c>
      <c r="B122" s="27" t="s">
        <v>84</v>
      </c>
      <c r="C122" s="18"/>
      <c r="D122" s="18"/>
      <c r="E122" s="18"/>
      <c r="F122" s="28" t="s">
        <v>31</v>
      </c>
      <c r="G122" s="21">
        <f>(0.3*0.3*0.1)*15</f>
        <v>0.13499999999999998</v>
      </c>
      <c r="H122" s="21"/>
      <c r="I122" s="22">
        <f>G122*H122</f>
        <v>0</v>
      </c>
    </row>
    <row r="123" spans="1:9" x14ac:dyDescent="0.2">
      <c r="A123" s="26"/>
      <c r="B123" s="33"/>
      <c r="C123" s="18"/>
      <c r="D123" s="18"/>
      <c r="E123" s="18"/>
      <c r="F123" s="21"/>
      <c r="G123" s="21"/>
      <c r="H123" s="37"/>
      <c r="I123" s="22"/>
    </row>
    <row r="124" spans="1:9" x14ac:dyDescent="0.2">
      <c r="A124" s="26"/>
      <c r="B124" s="34" t="s">
        <v>85</v>
      </c>
      <c r="C124" s="18"/>
      <c r="D124" s="18"/>
      <c r="E124" s="18"/>
      <c r="F124" s="21"/>
      <c r="G124" s="21"/>
      <c r="H124" s="21"/>
      <c r="I124" s="22"/>
    </row>
    <row r="125" spans="1:9" x14ac:dyDescent="0.2">
      <c r="A125" s="26"/>
      <c r="B125" s="34" t="s">
        <v>86</v>
      </c>
      <c r="C125" s="18"/>
      <c r="D125" s="18"/>
      <c r="E125" s="18"/>
      <c r="F125" s="21"/>
      <c r="G125" s="21"/>
      <c r="H125" s="21"/>
      <c r="I125" s="22"/>
    </row>
    <row r="126" spans="1:9" x14ac:dyDescent="0.2">
      <c r="A126" s="26"/>
      <c r="B126" s="34"/>
      <c r="C126" s="18"/>
      <c r="D126" s="18"/>
      <c r="E126" s="18"/>
      <c r="F126" s="21"/>
      <c r="G126" s="21"/>
      <c r="H126" s="21"/>
      <c r="I126" s="22"/>
    </row>
    <row r="127" spans="1:9" x14ac:dyDescent="0.2">
      <c r="A127" s="26"/>
      <c r="B127" s="34" t="s">
        <v>87</v>
      </c>
      <c r="C127" s="18"/>
      <c r="D127" s="18"/>
      <c r="E127" s="18"/>
      <c r="F127" s="21"/>
      <c r="G127" s="21"/>
      <c r="H127" s="21"/>
      <c r="I127" s="22"/>
    </row>
    <row r="128" spans="1:9" x14ac:dyDescent="0.2">
      <c r="A128" s="26"/>
      <c r="B128" s="27"/>
      <c r="C128" s="18"/>
      <c r="D128" s="18"/>
      <c r="E128" s="18"/>
      <c r="F128" s="21"/>
      <c r="G128" s="21"/>
      <c r="H128" s="21"/>
      <c r="I128" s="22"/>
    </row>
    <row r="129" spans="1:9" x14ac:dyDescent="0.2">
      <c r="A129" s="26" t="s">
        <v>6</v>
      </c>
      <c r="B129" s="27" t="s">
        <v>88</v>
      </c>
      <c r="C129" s="18"/>
      <c r="D129" s="18"/>
      <c r="E129" s="18"/>
      <c r="F129" s="21"/>
      <c r="G129" s="21"/>
      <c r="H129" s="21"/>
      <c r="I129" s="22"/>
    </row>
    <row r="130" spans="1:9" x14ac:dyDescent="0.2">
      <c r="A130" s="26"/>
      <c r="B130" s="27" t="s">
        <v>89</v>
      </c>
      <c r="C130" s="18"/>
      <c r="D130" s="18"/>
      <c r="E130" s="18"/>
      <c r="F130" s="28" t="s">
        <v>31</v>
      </c>
      <c r="G130" s="21">
        <f>6*3*0.2</f>
        <v>3.6</v>
      </c>
      <c r="H130" s="21"/>
      <c r="I130" s="22">
        <f>G130*H130</f>
        <v>0</v>
      </c>
    </row>
    <row r="131" spans="1:9" x14ac:dyDescent="0.2">
      <c r="A131" s="26"/>
      <c r="B131" s="27"/>
      <c r="C131" s="18"/>
      <c r="D131" s="18"/>
      <c r="E131" s="18"/>
      <c r="F131" s="21"/>
      <c r="G131" s="21"/>
      <c r="H131" s="37"/>
      <c r="I131" s="22"/>
    </row>
    <row r="132" spans="1:9" x14ac:dyDescent="0.2">
      <c r="A132" s="26"/>
      <c r="B132" s="34" t="s">
        <v>90</v>
      </c>
      <c r="C132" s="18"/>
      <c r="D132" s="18"/>
      <c r="E132" s="18"/>
      <c r="F132" s="21"/>
      <c r="G132" s="21"/>
      <c r="H132" s="37"/>
      <c r="I132" s="22"/>
    </row>
    <row r="133" spans="1:9" x14ac:dyDescent="0.2">
      <c r="A133" s="26"/>
      <c r="B133" s="27"/>
      <c r="C133" s="18"/>
      <c r="D133" s="18"/>
      <c r="E133" s="18"/>
      <c r="F133" s="21"/>
      <c r="G133" s="21"/>
      <c r="H133" s="37"/>
      <c r="I133" s="22"/>
    </row>
    <row r="134" spans="1:9" x14ac:dyDescent="0.2">
      <c r="A134" s="26" t="s">
        <v>7</v>
      </c>
      <c r="B134" s="27" t="s">
        <v>91</v>
      </c>
      <c r="C134" s="18"/>
      <c r="D134" s="18"/>
      <c r="E134" s="18"/>
      <c r="F134" s="28" t="s">
        <v>31</v>
      </c>
      <c r="G134" s="21">
        <f>G130</f>
        <v>3.6</v>
      </c>
      <c r="H134" s="21"/>
      <c r="I134" s="22">
        <f>G134*H134</f>
        <v>0</v>
      </c>
    </row>
    <row r="135" spans="1:9" x14ac:dyDescent="0.2">
      <c r="A135" s="26"/>
      <c r="B135" s="27"/>
      <c r="C135" s="18"/>
      <c r="D135" s="18"/>
      <c r="E135" s="18"/>
      <c r="F135" s="21"/>
      <c r="G135" s="21"/>
      <c r="H135" s="37"/>
      <c r="I135" s="22"/>
    </row>
    <row r="136" spans="1:9" x14ac:dyDescent="0.2">
      <c r="A136" s="26" t="s">
        <v>8</v>
      </c>
      <c r="B136" s="27" t="s">
        <v>92</v>
      </c>
      <c r="C136" s="18"/>
      <c r="D136" s="18"/>
      <c r="E136" s="18"/>
      <c r="F136" s="28" t="s">
        <v>31</v>
      </c>
      <c r="G136" s="21">
        <f>G130</f>
        <v>3.6</v>
      </c>
      <c r="H136" s="21"/>
      <c r="I136" s="22">
        <f>G136*H136</f>
        <v>0</v>
      </c>
    </row>
    <row r="137" spans="1:9" x14ac:dyDescent="0.2">
      <c r="A137" s="26"/>
      <c r="B137" s="27"/>
      <c r="C137" s="18"/>
      <c r="D137" s="18"/>
      <c r="E137" s="18"/>
      <c r="F137" s="21"/>
      <c r="G137" s="21"/>
      <c r="H137" s="21"/>
      <c r="I137" s="22"/>
    </row>
    <row r="138" spans="1:9" x14ac:dyDescent="0.2">
      <c r="A138" s="90"/>
      <c r="B138" s="91" t="s">
        <v>25</v>
      </c>
      <c r="C138" s="92"/>
      <c r="D138" s="93"/>
      <c r="E138" s="93"/>
      <c r="F138" s="94" t="s">
        <v>26</v>
      </c>
      <c r="G138" s="95"/>
      <c r="H138" s="95"/>
      <c r="I138" s="96">
        <f>SUM(I120:I137)</f>
        <v>0</v>
      </c>
    </row>
    <row r="139" spans="1:9" x14ac:dyDescent="0.2">
      <c r="A139" s="39"/>
      <c r="B139" s="44"/>
      <c r="C139" s="41"/>
      <c r="D139" s="41"/>
      <c r="E139" s="41"/>
      <c r="F139" s="42"/>
      <c r="G139" s="42"/>
      <c r="H139" s="42"/>
      <c r="I139" s="43"/>
    </row>
    <row r="140" spans="1:9" x14ac:dyDescent="0.2">
      <c r="A140" s="26"/>
      <c r="B140" s="33"/>
      <c r="C140" s="18"/>
      <c r="D140" s="18"/>
      <c r="E140" s="18"/>
      <c r="F140" s="21"/>
      <c r="G140" s="21"/>
      <c r="H140" s="21"/>
      <c r="I140" s="22"/>
    </row>
    <row r="141" spans="1:9" x14ac:dyDescent="0.2">
      <c r="A141" s="26"/>
      <c r="B141" s="33" t="str">
        <f>B3</f>
        <v>PROPOSED BOREHOLE REHABILITATION</v>
      </c>
      <c r="C141" s="18"/>
      <c r="D141" s="18"/>
      <c r="E141" s="18"/>
      <c r="F141" s="21"/>
      <c r="G141" s="21"/>
      <c r="H141" s="21"/>
      <c r="I141" s="22"/>
    </row>
    <row r="142" spans="1:9" x14ac:dyDescent="0.2">
      <c r="A142" s="26"/>
      <c r="B142" s="33" t="str">
        <f>B4</f>
        <v>DANGORAYO DISTRICT - PUNTLAND</v>
      </c>
      <c r="C142" s="18"/>
      <c r="D142" s="18"/>
      <c r="E142" s="18"/>
      <c r="F142" s="21"/>
      <c r="G142" s="21"/>
      <c r="H142" s="21"/>
      <c r="I142" s="22"/>
    </row>
    <row r="143" spans="1:9" x14ac:dyDescent="0.2">
      <c r="A143" s="26"/>
      <c r="B143" s="33"/>
      <c r="C143" s="18"/>
      <c r="D143" s="18"/>
      <c r="E143" s="18"/>
      <c r="F143" s="21"/>
      <c r="G143" s="21"/>
      <c r="H143" s="21"/>
      <c r="I143" s="22"/>
    </row>
    <row r="144" spans="1:9" x14ac:dyDescent="0.2">
      <c r="A144" s="26"/>
      <c r="B144" s="33" t="str">
        <f>B6</f>
        <v>MOUNTING STRUCTURE</v>
      </c>
      <c r="C144" s="18"/>
      <c r="D144" s="18"/>
      <c r="E144" s="18"/>
      <c r="F144" s="21"/>
      <c r="G144" s="21"/>
      <c r="H144" s="21"/>
      <c r="I144" s="22"/>
    </row>
    <row r="145" spans="1:9" x14ac:dyDescent="0.2">
      <c r="A145" s="26"/>
      <c r="B145" s="33"/>
      <c r="C145" s="18"/>
      <c r="D145" s="18"/>
      <c r="E145" s="18"/>
      <c r="F145" s="21"/>
      <c r="G145" s="21"/>
      <c r="H145" s="21"/>
      <c r="I145" s="22"/>
    </row>
    <row r="146" spans="1:9" x14ac:dyDescent="0.2">
      <c r="A146" s="26"/>
      <c r="B146" s="33" t="s">
        <v>93</v>
      </c>
      <c r="C146" s="18"/>
      <c r="D146" s="18"/>
      <c r="E146" s="18"/>
      <c r="F146" s="21"/>
      <c r="G146" s="21"/>
      <c r="H146" s="21"/>
      <c r="I146" s="22"/>
    </row>
    <row r="147" spans="1:9" x14ac:dyDescent="0.2">
      <c r="A147" s="26"/>
      <c r="B147" s="35"/>
      <c r="C147" s="18"/>
      <c r="D147" s="18"/>
      <c r="E147" s="18"/>
      <c r="F147" s="21"/>
      <c r="G147" s="21"/>
      <c r="H147" s="21"/>
      <c r="I147" s="22"/>
    </row>
    <row r="148" spans="1:9" x14ac:dyDescent="0.2">
      <c r="A148" s="26" t="s">
        <v>1</v>
      </c>
      <c r="B148" s="34" t="s">
        <v>94</v>
      </c>
      <c r="C148" s="18"/>
      <c r="D148" s="18"/>
      <c r="E148" s="18"/>
      <c r="F148" s="21"/>
      <c r="G148" s="21"/>
      <c r="H148" s="21"/>
      <c r="I148" s="22"/>
    </row>
    <row r="149" spans="1:9" x14ac:dyDescent="0.2">
      <c r="A149" s="26"/>
      <c r="B149" s="35"/>
      <c r="C149" s="18"/>
      <c r="D149" s="18"/>
      <c r="E149" s="18"/>
      <c r="F149" s="21"/>
      <c r="G149" s="21"/>
      <c r="H149" s="21"/>
      <c r="I149" s="22"/>
    </row>
    <row r="150" spans="1:9" x14ac:dyDescent="0.2">
      <c r="A150" s="26"/>
      <c r="B150" s="27" t="s">
        <v>95</v>
      </c>
      <c r="C150" s="18"/>
      <c r="D150" s="18"/>
      <c r="E150" s="18"/>
      <c r="F150" s="21"/>
      <c r="G150" s="21"/>
      <c r="H150" s="21"/>
      <c r="I150" s="22"/>
    </row>
    <row r="151" spans="1:9" x14ac:dyDescent="0.2">
      <c r="A151" s="26"/>
      <c r="B151" s="27"/>
      <c r="C151" s="18"/>
      <c r="D151" s="18"/>
      <c r="E151" s="18"/>
      <c r="F151" s="21"/>
      <c r="G151" s="21"/>
      <c r="H151" s="21"/>
      <c r="I151" s="22"/>
    </row>
    <row r="152" spans="1:9" x14ac:dyDescent="0.2">
      <c r="A152" s="26"/>
      <c r="B152" s="27" t="s">
        <v>96</v>
      </c>
      <c r="C152" s="18"/>
      <c r="D152" s="18"/>
      <c r="E152" s="18"/>
      <c r="F152" s="28" t="s">
        <v>18</v>
      </c>
      <c r="G152" s="21">
        <f>6*3</f>
        <v>18</v>
      </c>
      <c r="H152" s="21"/>
      <c r="I152" s="22">
        <f>G152*H152</f>
        <v>0</v>
      </c>
    </row>
    <row r="153" spans="1:9" x14ac:dyDescent="0.2">
      <c r="A153" s="26"/>
      <c r="B153" s="27"/>
      <c r="C153" s="18"/>
      <c r="D153" s="18"/>
      <c r="E153" s="18"/>
      <c r="F153" s="28"/>
      <c r="G153" s="21"/>
      <c r="H153" s="21"/>
      <c r="I153" s="45"/>
    </row>
    <row r="154" spans="1:9" x14ac:dyDescent="0.2">
      <c r="A154" s="26"/>
      <c r="B154" s="34" t="s">
        <v>97</v>
      </c>
      <c r="C154" s="18"/>
      <c r="D154" s="18"/>
      <c r="E154" s="18"/>
      <c r="F154" s="28"/>
      <c r="G154" s="21"/>
      <c r="H154" s="21"/>
      <c r="I154" s="45"/>
    </row>
    <row r="155" spans="1:9" x14ac:dyDescent="0.2">
      <c r="A155" s="26"/>
      <c r="B155" s="46"/>
      <c r="C155" s="18"/>
      <c r="D155" s="18"/>
      <c r="E155" s="18"/>
      <c r="F155" s="26"/>
      <c r="G155" s="21"/>
      <c r="H155" s="21"/>
      <c r="I155" s="45"/>
    </row>
    <row r="156" spans="1:9" x14ac:dyDescent="0.2">
      <c r="A156" s="26" t="s">
        <v>3</v>
      </c>
      <c r="B156" s="34" t="s">
        <v>98</v>
      </c>
      <c r="C156" s="18"/>
      <c r="D156" s="18"/>
      <c r="E156" s="18"/>
      <c r="F156" s="26"/>
      <c r="G156" s="21"/>
      <c r="H156" s="21"/>
      <c r="I156" s="45"/>
    </row>
    <row r="157" spans="1:9" x14ac:dyDescent="0.2">
      <c r="A157" s="26"/>
      <c r="B157" s="47" t="s">
        <v>99</v>
      </c>
      <c r="C157" s="18"/>
      <c r="D157" s="18"/>
      <c r="E157" s="18"/>
      <c r="F157" s="26"/>
      <c r="G157" s="21"/>
      <c r="H157" s="21"/>
      <c r="I157" s="45"/>
    </row>
    <row r="158" spans="1:9" x14ac:dyDescent="0.2">
      <c r="A158" s="26"/>
      <c r="B158" s="34" t="s">
        <v>100</v>
      </c>
      <c r="C158" s="18"/>
      <c r="D158" s="18"/>
      <c r="E158" s="18"/>
      <c r="F158" s="26"/>
      <c r="G158" s="21"/>
      <c r="H158" s="21"/>
      <c r="I158" s="45"/>
    </row>
    <row r="159" spans="1:9" x14ac:dyDescent="0.2">
      <c r="A159" s="26"/>
      <c r="B159" s="48"/>
      <c r="C159" s="18"/>
      <c r="D159" s="18"/>
      <c r="E159" s="18"/>
      <c r="F159" s="26"/>
      <c r="G159" s="21"/>
      <c r="H159" s="21"/>
      <c r="I159" s="45"/>
    </row>
    <row r="160" spans="1:9" x14ac:dyDescent="0.2">
      <c r="A160" s="26"/>
      <c r="B160" s="46" t="s">
        <v>101</v>
      </c>
      <c r="C160" s="18"/>
      <c r="D160" s="18"/>
      <c r="E160" s="18"/>
      <c r="F160" s="28" t="s">
        <v>40</v>
      </c>
      <c r="G160" s="21">
        <v>1</v>
      </c>
      <c r="H160" s="21"/>
      <c r="I160" s="45">
        <f>H160*G160</f>
        <v>0</v>
      </c>
    </row>
    <row r="161" spans="1:9" x14ac:dyDescent="0.2">
      <c r="A161" s="26"/>
      <c r="B161" s="27"/>
      <c r="C161" s="18"/>
      <c r="D161" s="18"/>
      <c r="E161" s="18"/>
      <c r="F161" s="21"/>
      <c r="G161" s="21"/>
      <c r="H161" s="21"/>
      <c r="I161" s="29"/>
    </row>
    <row r="162" spans="1:9" x14ac:dyDescent="0.2">
      <c r="A162" s="90"/>
      <c r="B162" s="91" t="s">
        <v>25</v>
      </c>
      <c r="C162" s="92"/>
      <c r="D162" s="93"/>
      <c r="E162" s="93"/>
      <c r="F162" s="94" t="s">
        <v>26</v>
      </c>
      <c r="G162" s="95"/>
      <c r="H162" s="95"/>
      <c r="I162" s="96">
        <f>SUM(I153:I161)</f>
        <v>0</v>
      </c>
    </row>
    <row r="163" spans="1:9" x14ac:dyDescent="0.2">
      <c r="A163" s="39"/>
      <c r="B163" s="44"/>
      <c r="C163" s="41"/>
      <c r="D163" s="41"/>
      <c r="E163" s="41"/>
      <c r="F163" s="42"/>
      <c r="G163" s="42"/>
      <c r="H163" s="42"/>
      <c r="I163" s="43"/>
    </row>
    <row r="164" spans="1:9" x14ac:dyDescent="0.2">
      <c r="A164" s="26"/>
      <c r="B164" s="27"/>
      <c r="C164" s="18"/>
      <c r="D164" s="18"/>
      <c r="E164" s="18"/>
      <c r="F164" s="28"/>
      <c r="G164" s="21"/>
      <c r="H164" s="21"/>
      <c r="I164" s="22"/>
    </row>
    <row r="165" spans="1:9" x14ac:dyDescent="0.2">
      <c r="A165" s="26"/>
      <c r="B165" s="50" t="str">
        <f>B3</f>
        <v>PROPOSED BOREHOLE REHABILITATION</v>
      </c>
      <c r="C165" s="18"/>
      <c r="D165" s="18"/>
      <c r="E165" s="18"/>
      <c r="F165" s="28"/>
      <c r="G165" s="21"/>
      <c r="H165" s="21"/>
      <c r="I165" s="22"/>
    </row>
    <row r="166" spans="1:9" x14ac:dyDescent="0.2">
      <c r="A166" s="26"/>
      <c r="B166" s="50" t="str">
        <f>B4</f>
        <v>DANGORAYO DISTRICT - PUNTLAND</v>
      </c>
      <c r="C166" s="18"/>
      <c r="D166" s="18"/>
      <c r="E166" s="18"/>
      <c r="F166" s="28"/>
      <c r="G166" s="21"/>
      <c r="H166" s="51"/>
      <c r="I166" s="52"/>
    </row>
    <row r="167" spans="1:9" x14ac:dyDescent="0.2">
      <c r="A167" s="26"/>
      <c r="B167" s="50"/>
      <c r="C167" s="24"/>
      <c r="D167" s="24"/>
      <c r="E167" s="18"/>
      <c r="F167" s="28"/>
      <c r="G167" s="21"/>
      <c r="H167" s="21"/>
      <c r="I167" s="22"/>
    </row>
    <row r="168" spans="1:9" x14ac:dyDescent="0.2">
      <c r="A168" s="26"/>
      <c r="B168" s="50" t="str">
        <f>B6</f>
        <v>MOUNTING STRUCTURE</v>
      </c>
      <c r="C168" s="24"/>
      <c r="D168" s="24"/>
      <c r="E168" s="18"/>
      <c r="F168" s="28"/>
      <c r="G168" s="21"/>
      <c r="H168" s="21"/>
      <c r="I168" s="22"/>
    </row>
    <row r="169" spans="1:9" x14ac:dyDescent="0.2">
      <c r="A169" s="26"/>
      <c r="B169" s="50"/>
      <c r="C169" s="24"/>
      <c r="D169" s="24"/>
      <c r="E169" s="18"/>
      <c r="F169" s="26"/>
      <c r="G169" s="21"/>
      <c r="H169" s="21"/>
      <c r="I169" s="22"/>
    </row>
    <row r="170" spans="1:9" x14ac:dyDescent="0.2">
      <c r="A170" s="26"/>
      <c r="B170" s="33" t="s">
        <v>102</v>
      </c>
      <c r="C170" s="24"/>
      <c r="D170" s="24"/>
      <c r="E170" s="18"/>
      <c r="F170" s="28"/>
      <c r="G170" s="21"/>
      <c r="H170" s="21"/>
      <c r="I170" s="22"/>
    </row>
    <row r="171" spans="1:9" x14ac:dyDescent="0.2">
      <c r="A171" s="26"/>
      <c r="B171" s="33"/>
      <c r="C171" s="24"/>
      <c r="D171" s="18"/>
      <c r="E171" s="18"/>
      <c r="F171" s="28"/>
      <c r="G171" s="21"/>
      <c r="H171" s="21"/>
      <c r="I171" s="22"/>
    </row>
    <row r="172" spans="1:9" x14ac:dyDescent="0.2">
      <c r="A172" s="26"/>
      <c r="B172" s="33" t="s">
        <v>73</v>
      </c>
      <c r="C172" s="33" t="s">
        <v>103</v>
      </c>
      <c r="D172" s="24"/>
      <c r="E172" s="18"/>
      <c r="F172" s="26"/>
      <c r="G172" s="53" t="s">
        <v>104</v>
      </c>
      <c r="H172" s="21"/>
      <c r="I172" s="52"/>
    </row>
    <row r="173" spans="1:9" x14ac:dyDescent="0.2">
      <c r="A173" s="26"/>
      <c r="B173" s="33"/>
      <c r="C173" s="18"/>
      <c r="D173" s="18"/>
      <c r="E173" s="18"/>
      <c r="F173" s="26"/>
      <c r="G173" s="21"/>
      <c r="H173" s="21"/>
      <c r="I173" s="22"/>
    </row>
    <row r="174" spans="1:9" x14ac:dyDescent="0.2">
      <c r="A174" s="26"/>
      <c r="B174" s="55">
        <v>1</v>
      </c>
      <c r="C174" s="18" t="str">
        <f>B8</f>
        <v>ELEMENT NO. 1 : SITE PREPARATION</v>
      </c>
      <c r="D174" s="18"/>
      <c r="E174" s="18"/>
      <c r="F174" s="26"/>
      <c r="G174" s="56" t="s">
        <v>105</v>
      </c>
      <c r="H174" s="21"/>
      <c r="I174" s="22">
        <f>I17</f>
        <v>0</v>
      </c>
    </row>
    <row r="175" spans="1:9" x14ac:dyDescent="0.2">
      <c r="A175" s="26"/>
      <c r="B175" s="54"/>
      <c r="C175" s="18"/>
      <c r="D175" s="18"/>
      <c r="E175" s="18"/>
      <c r="F175" s="26"/>
      <c r="G175" s="21"/>
      <c r="H175" s="21"/>
      <c r="I175" s="22"/>
    </row>
    <row r="176" spans="1:9" x14ac:dyDescent="0.2">
      <c r="A176" s="26"/>
      <c r="B176" s="55">
        <v>2</v>
      </c>
      <c r="C176" s="18" t="str">
        <f>B24</f>
        <v>ELEMENT NO. 2 : SUBSTRUCTURES (PROVISIONAL)</v>
      </c>
      <c r="D176" s="18"/>
      <c r="E176" s="18"/>
      <c r="F176" s="26"/>
      <c r="G176" s="56" t="s">
        <v>106</v>
      </c>
      <c r="H176" s="21"/>
      <c r="I176" s="22">
        <f>I74</f>
        <v>0</v>
      </c>
    </row>
    <row r="177" spans="1:9" x14ac:dyDescent="0.2">
      <c r="A177" s="26"/>
      <c r="B177" s="55"/>
      <c r="C177" s="18"/>
      <c r="D177" s="18"/>
      <c r="E177" s="18"/>
      <c r="F177" s="26"/>
      <c r="G177" s="21"/>
      <c r="H177" s="21"/>
      <c r="I177" s="22"/>
    </row>
    <row r="178" spans="1:9" x14ac:dyDescent="0.2">
      <c r="A178" s="26"/>
      <c r="B178" s="55">
        <v>6</v>
      </c>
      <c r="C178" s="18" t="str">
        <f>B82</f>
        <v>ELEMENT NO. 3 : STEEL FRAME</v>
      </c>
      <c r="D178" s="18"/>
      <c r="E178" s="18"/>
      <c r="F178" s="26"/>
      <c r="G178" s="56" t="s">
        <v>107</v>
      </c>
      <c r="H178" s="21"/>
      <c r="I178" s="22">
        <f>I162</f>
        <v>0</v>
      </c>
    </row>
    <row r="179" spans="1:9" x14ac:dyDescent="0.2">
      <c r="A179" s="26"/>
      <c r="B179" s="55"/>
      <c r="C179" s="18"/>
      <c r="D179" s="18"/>
      <c r="E179" s="18"/>
      <c r="F179" s="26"/>
      <c r="G179" s="56"/>
      <c r="H179" s="21"/>
      <c r="I179" s="22"/>
    </row>
    <row r="180" spans="1:9" x14ac:dyDescent="0.2">
      <c r="A180" s="26"/>
      <c r="B180" s="55">
        <v>8</v>
      </c>
      <c r="C180" s="18" t="str">
        <f>B115</f>
        <v>ELEMENT NO. 4 : CONCRETE WORKS</v>
      </c>
      <c r="D180" s="18"/>
      <c r="E180" s="18"/>
      <c r="F180" s="26"/>
      <c r="G180" s="56" t="s">
        <v>108</v>
      </c>
      <c r="H180" s="21"/>
      <c r="I180" s="22">
        <f>I138</f>
        <v>0</v>
      </c>
    </row>
    <row r="181" spans="1:9" x14ac:dyDescent="0.2">
      <c r="A181" s="26"/>
      <c r="B181" s="55"/>
      <c r="C181" s="18"/>
      <c r="D181" s="18"/>
      <c r="E181" s="18"/>
      <c r="F181" s="26"/>
      <c r="G181" s="56"/>
      <c r="H181" s="21"/>
      <c r="I181" s="22"/>
    </row>
    <row r="182" spans="1:9" x14ac:dyDescent="0.2">
      <c r="A182" s="26"/>
      <c r="B182" s="55">
        <v>9</v>
      </c>
      <c r="C182" s="18" t="str">
        <f>B146</f>
        <v>ELEMENT NO. 5 : FINISHES</v>
      </c>
      <c r="D182" s="18"/>
      <c r="E182" s="18"/>
      <c r="F182" s="26"/>
      <c r="G182" s="56" t="s">
        <v>109</v>
      </c>
      <c r="H182" s="21"/>
      <c r="I182" s="22">
        <f>I162</f>
        <v>0</v>
      </c>
    </row>
    <row r="183" spans="1:9" x14ac:dyDescent="0.2">
      <c r="A183" s="26"/>
      <c r="B183" s="27"/>
      <c r="C183" s="18"/>
      <c r="D183" s="18"/>
      <c r="E183" s="18"/>
      <c r="F183" s="26"/>
      <c r="G183" s="56"/>
      <c r="H183" s="21"/>
      <c r="I183" s="22"/>
    </row>
    <row r="184" spans="1:9" x14ac:dyDescent="0.2">
      <c r="A184" s="26"/>
      <c r="B184" s="30" t="s">
        <v>110</v>
      </c>
      <c r="C184" s="18"/>
      <c r="D184" s="18"/>
      <c r="E184" s="18"/>
      <c r="F184" s="26"/>
      <c r="G184" s="56"/>
      <c r="H184" s="21"/>
      <c r="I184" s="32">
        <f>SUM(I174:I183)</f>
        <v>0</v>
      </c>
    </row>
    <row r="185" spans="1:9" x14ac:dyDescent="0.2">
      <c r="A185" s="26"/>
      <c r="B185" s="27"/>
      <c r="C185" s="18"/>
      <c r="D185" s="18"/>
      <c r="E185" s="27"/>
      <c r="F185" s="26"/>
      <c r="G185" s="56"/>
      <c r="H185" s="21"/>
      <c r="I185" s="22"/>
    </row>
    <row r="186" spans="1:9" x14ac:dyDescent="0.2">
      <c r="A186" s="26"/>
      <c r="B186" s="27" t="s">
        <v>111</v>
      </c>
      <c r="C186" s="18"/>
      <c r="D186" s="18"/>
      <c r="E186" s="27"/>
      <c r="F186" s="26"/>
      <c r="G186" s="56"/>
      <c r="H186" s="21"/>
      <c r="I186" s="22">
        <f>I184*2</f>
        <v>0</v>
      </c>
    </row>
    <row r="187" spans="1:9" x14ac:dyDescent="0.2">
      <c r="A187" s="102"/>
      <c r="B187" s="215"/>
      <c r="C187" s="216"/>
      <c r="D187" s="216"/>
      <c r="E187" s="217"/>
      <c r="F187" s="98"/>
      <c r="G187" s="99"/>
      <c r="H187" s="100"/>
      <c r="I187" s="101"/>
    </row>
    <row r="188" spans="1:9" ht="15.75" thickBot="1" x14ac:dyDescent="0.25">
      <c r="A188" s="26"/>
      <c r="B188" s="33" t="s">
        <v>112</v>
      </c>
      <c r="C188" s="18"/>
      <c r="D188" s="36"/>
      <c r="E188" s="18"/>
      <c r="F188" s="60"/>
      <c r="G188" s="21"/>
      <c r="H188" s="37"/>
      <c r="I188" s="97">
        <f>I186</f>
        <v>0</v>
      </c>
    </row>
    <row r="189" spans="1:9" ht="15.75" thickTop="1" x14ac:dyDescent="0.2">
      <c r="A189" s="26"/>
      <c r="B189" s="30"/>
      <c r="C189" s="36"/>
      <c r="D189" s="36"/>
      <c r="E189" s="36"/>
      <c r="F189" s="28"/>
      <c r="G189" s="21"/>
      <c r="H189" s="37"/>
      <c r="I189" s="32"/>
    </row>
    <row r="190" spans="1:9" x14ac:dyDescent="0.2">
      <c r="A190" s="39"/>
      <c r="B190" s="40"/>
      <c r="C190" s="41"/>
      <c r="D190" s="41"/>
      <c r="E190" s="41"/>
      <c r="F190" s="63"/>
      <c r="G190" s="42"/>
      <c r="H190" s="64"/>
      <c r="I190" s="43"/>
    </row>
    <row r="191" spans="1:9" x14ac:dyDescent="0.2">
      <c r="A191" s="55"/>
      <c r="B191" s="27"/>
      <c r="C191" s="18"/>
      <c r="D191" s="18"/>
      <c r="E191" s="18"/>
      <c r="F191" s="65"/>
      <c r="G191" s="20"/>
      <c r="H191" s="20"/>
      <c r="I191" s="66"/>
    </row>
    <row r="192" spans="1:9" x14ac:dyDescent="0.2">
      <c r="A192" s="55"/>
      <c r="B192" s="27"/>
      <c r="C192" s="18"/>
      <c r="D192" s="18"/>
      <c r="E192" s="18"/>
      <c r="F192" s="65"/>
      <c r="G192" s="20"/>
      <c r="H192" s="20"/>
      <c r="I192" s="66"/>
    </row>
    <row r="193" spans="1:9" x14ac:dyDescent="0.2">
      <c r="A193" s="55"/>
      <c r="B193" s="49"/>
      <c r="C193" s="18"/>
      <c r="D193" s="18"/>
      <c r="E193" s="18"/>
      <c r="F193" s="67"/>
      <c r="G193" s="20"/>
      <c r="H193" s="20"/>
      <c r="I193" s="66"/>
    </row>
    <row r="194" spans="1:9" x14ac:dyDescent="0.2">
      <c r="A194" s="55"/>
      <c r="B194" s="49"/>
      <c r="C194" s="18"/>
      <c r="D194" s="18"/>
      <c r="E194" s="18"/>
      <c r="F194" s="67"/>
      <c r="G194" s="20"/>
      <c r="H194" s="20"/>
      <c r="I194" s="66"/>
    </row>
    <row r="195" spans="1:9" x14ac:dyDescent="0.2">
      <c r="A195" s="55"/>
      <c r="B195" s="49"/>
      <c r="C195" s="18"/>
      <c r="D195" s="18"/>
      <c r="E195" s="18"/>
      <c r="F195" s="67"/>
      <c r="G195" s="20"/>
      <c r="H195" s="20"/>
      <c r="I195" s="66"/>
    </row>
    <row r="196" spans="1:9" x14ac:dyDescent="0.2">
      <c r="A196" s="55"/>
      <c r="B196" s="49"/>
      <c r="C196" s="18"/>
      <c r="D196" s="18"/>
      <c r="E196" s="18"/>
      <c r="F196" s="67"/>
      <c r="G196" s="20"/>
      <c r="H196" s="20"/>
      <c r="I196" s="66"/>
    </row>
  </sheetData>
  <mergeCells count="2">
    <mergeCell ref="B1:E1"/>
    <mergeCell ref="B187:E187"/>
  </mergeCells>
  <pageMargins left="0.7" right="0.7" top="0.75" bottom="0.75" header="0.3" footer="0.3"/>
  <pageSetup paperSize="0" scale="60" orientation="portrait" r:id="rId1"/>
  <rowBreaks count="2" manualBreakCount="2">
    <brk id="75" max="16383" man="1"/>
    <brk id="1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view="pageBreakPreview" zoomScaleNormal="100" zoomScaleSheetLayoutView="100" workbookViewId="0">
      <selection activeCell="K12" sqref="K12"/>
    </sheetView>
  </sheetViews>
  <sheetFormatPr defaultColWidth="8.85546875" defaultRowHeight="15" x14ac:dyDescent="0.25"/>
  <cols>
    <col min="1" max="1" width="10.85546875" style="75" customWidth="1"/>
    <col min="2" max="4" width="15.42578125" style="75" customWidth="1"/>
    <col min="5" max="5" width="20" style="75" customWidth="1"/>
    <col min="6" max="6" width="10.85546875" style="75" customWidth="1"/>
    <col min="7" max="7" width="10.85546875" style="89" customWidth="1"/>
    <col min="8" max="8" width="14" style="75" customWidth="1"/>
    <col min="9" max="9" width="16.5703125" style="75" customWidth="1"/>
    <col min="10" max="16384" width="8.85546875" style="75"/>
  </cols>
  <sheetData>
    <row r="1" spans="1:9" ht="33" customHeight="1" x14ac:dyDescent="0.25">
      <c r="A1" s="69" t="s">
        <v>10</v>
      </c>
      <c r="B1" s="70" t="s">
        <v>11</v>
      </c>
      <c r="C1" s="71"/>
      <c r="D1" s="71"/>
      <c r="E1" s="72"/>
      <c r="F1" s="69" t="s">
        <v>0</v>
      </c>
      <c r="G1" s="73" t="s">
        <v>12</v>
      </c>
      <c r="H1" s="74" t="s">
        <v>13</v>
      </c>
      <c r="I1" s="74" t="s">
        <v>14</v>
      </c>
    </row>
    <row r="2" spans="1:9" x14ac:dyDescent="0.25">
      <c r="A2" s="76"/>
      <c r="B2" s="77"/>
      <c r="E2" s="78"/>
      <c r="F2" s="76"/>
      <c r="G2" s="79"/>
      <c r="H2" s="76"/>
      <c r="I2" s="76"/>
    </row>
    <row r="3" spans="1:9" ht="15.75" x14ac:dyDescent="0.25">
      <c r="A3" s="76"/>
      <c r="B3" s="14" t="s">
        <v>15</v>
      </c>
      <c r="E3" s="78"/>
      <c r="F3" s="76"/>
      <c r="G3" s="79"/>
      <c r="H3" s="76"/>
      <c r="I3" s="76"/>
    </row>
    <row r="4" spans="1:9" ht="15.75" x14ac:dyDescent="0.25">
      <c r="A4" s="76"/>
      <c r="B4" s="14" t="s">
        <v>113</v>
      </c>
      <c r="E4" s="78"/>
      <c r="F4" s="76"/>
      <c r="G4" s="79"/>
      <c r="H4" s="76"/>
      <c r="I4" s="76"/>
    </row>
    <row r="5" spans="1:9" x14ac:dyDescent="0.25">
      <c r="A5" s="76"/>
      <c r="B5" s="77"/>
      <c r="E5" s="78"/>
      <c r="F5" s="76"/>
      <c r="G5" s="79"/>
      <c r="H5" s="76"/>
      <c r="I5" s="76"/>
    </row>
    <row r="6" spans="1:9" ht="15.75" x14ac:dyDescent="0.25">
      <c r="A6" s="76"/>
      <c r="B6" s="14" t="s">
        <v>153</v>
      </c>
      <c r="E6" s="78"/>
      <c r="F6" s="76"/>
      <c r="G6" s="79"/>
      <c r="H6" s="76"/>
      <c r="I6" s="76"/>
    </row>
    <row r="7" spans="1:9" ht="15.75" x14ac:dyDescent="0.25">
      <c r="A7" s="26"/>
      <c r="B7" s="14"/>
      <c r="C7" s="24"/>
      <c r="D7" s="24"/>
      <c r="E7" s="19"/>
      <c r="F7" s="28"/>
      <c r="G7" s="21"/>
      <c r="H7" s="21"/>
      <c r="I7" s="22"/>
    </row>
    <row r="8" spans="1:9" ht="15.75" x14ac:dyDescent="0.25">
      <c r="A8" s="26"/>
      <c r="B8" s="14"/>
      <c r="C8" s="24"/>
      <c r="D8" s="18"/>
      <c r="E8" s="19"/>
      <c r="F8" s="28"/>
      <c r="G8" s="21"/>
      <c r="H8" s="21"/>
      <c r="I8" s="22"/>
    </row>
    <row r="9" spans="1:9" ht="15.75" x14ac:dyDescent="0.25">
      <c r="A9" s="26"/>
      <c r="B9" s="14" t="s">
        <v>73</v>
      </c>
      <c r="C9" s="33" t="s">
        <v>103</v>
      </c>
      <c r="D9" s="24"/>
      <c r="E9" s="19"/>
      <c r="F9" s="26"/>
      <c r="G9" s="53" t="s">
        <v>104</v>
      </c>
      <c r="H9" s="21"/>
      <c r="I9" s="52"/>
    </row>
    <row r="10" spans="1:9" ht="15.75" x14ac:dyDescent="0.25">
      <c r="A10" s="26"/>
      <c r="B10" s="80"/>
      <c r="C10" s="18"/>
      <c r="D10" s="18"/>
      <c r="E10" s="19"/>
      <c r="F10" s="26"/>
      <c r="G10" s="21"/>
      <c r="H10" s="21"/>
      <c r="I10" s="22"/>
    </row>
    <row r="11" spans="1:9" ht="15.75" x14ac:dyDescent="0.25">
      <c r="A11" s="26"/>
      <c r="B11" s="14"/>
      <c r="C11" s="18"/>
      <c r="D11" s="18"/>
      <c r="E11" s="19"/>
      <c r="F11" s="26"/>
      <c r="G11" s="21"/>
      <c r="H11" s="21"/>
      <c r="I11" s="22"/>
    </row>
    <row r="12" spans="1:9" ht="15.75" x14ac:dyDescent="0.25">
      <c r="A12" s="26"/>
      <c r="B12" s="81" t="s">
        <v>115</v>
      </c>
      <c r="C12" s="18"/>
      <c r="D12" s="18"/>
      <c r="E12" s="19"/>
      <c r="F12" s="26"/>
      <c r="G12" s="56"/>
      <c r="H12" s="21"/>
      <c r="I12" s="22"/>
    </row>
    <row r="13" spans="1:9" ht="15.75" x14ac:dyDescent="0.25">
      <c r="A13" s="26"/>
      <c r="B13" s="80"/>
      <c r="C13" s="18"/>
      <c r="D13" s="18"/>
      <c r="E13" s="19"/>
      <c r="F13" s="26"/>
      <c r="G13" s="21"/>
      <c r="H13" s="21"/>
      <c r="I13" s="22"/>
    </row>
    <row r="14" spans="1:9" ht="15.75" x14ac:dyDescent="0.25">
      <c r="A14" s="26"/>
      <c r="B14" s="17"/>
      <c r="C14" s="18"/>
      <c r="D14" s="18"/>
      <c r="E14" s="19"/>
      <c r="F14" s="26"/>
      <c r="G14" s="56"/>
      <c r="H14" s="21"/>
      <c r="I14" s="22"/>
    </row>
    <row r="15" spans="1:9" ht="15.75" x14ac:dyDescent="0.25">
      <c r="A15" s="26"/>
      <c r="B15" s="17"/>
      <c r="C15" s="18"/>
      <c r="D15" s="18"/>
      <c r="E15" s="19"/>
      <c r="F15" s="26"/>
      <c r="G15" s="21"/>
      <c r="H15" s="21"/>
      <c r="I15" s="22"/>
    </row>
    <row r="16" spans="1:9" ht="15.75" x14ac:dyDescent="0.25">
      <c r="A16" s="26"/>
      <c r="B16" s="23" t="s">
        <v>110</v>
      </c>
      <c r="C16" s="18"/>
      <c r="D16" s="18"/>
      <c r="E16" s="19"/>
      <c r="F16" s="26"/>
      <c r="G16" s="56"/>
      <c r="H16" s="21"/>
      <c r="I16" s="32">
        <f>SUM(I7:I15)</f>
        <v>0</v>
      </c>
    </row>
    <row r="17" spans="1:9" ht="15.75" x14ac:dyDescent="0.25">
      <c r="A17" s="26"/>
      <c r="B17" s="17"/>
      <c r="C17" s="18"/>
      <c r="D17" s="18"/>
      <c r="E17" s="19"/>
      <c r="F17" s="26"/>
      <c r="G17" s="56"/>
      <c r="H17" s="21"/>
      <c r="I17" s="22"/>
    </row>
    <row r="18" spans="1:9" ht="15.75" x14ac:dyDescent="0.25">
      <c r="A18" s="26"/>
      <c r="B18" s="17"/>
      <c r="C18" s="18"/>
      <c r="D18" s="18"/>
      <c r="E18" s="19"/>
      <c r="F18" s="26"/>
      <c r="G18" s="56"/>
      <c r="H18" s="21"/>
      <c r="I18" s="22"/>
    </row>
    <row r="19" spans="1:9" ht="15.75" x14ac:dyDescent="0.25">
      <c r="A19" s="26"/>
      <c r="B19" s="82"/>
      <c r="C19" s="18"/>
      <c r="D19" s="57"/>
      <c r="E19" s="19"/>
      <c r="F19" s="26"/>
      <c r="G19" s="58"/>
      <c r="H19" s="21"/>
      <c r="I19" s="22"/>
    </row>
    <row r="20" spans="1:9" x14ac:dyDescent="0.25">
      <c r="A20" s="59"/>
      <c r="B20" s="218"/>
      <c r="C20" s="219"/>
      <c r="D20" s="219"/>
      <c r="E20" s="220"/>
      <c r="F20" s="60"/>
      <c r="G20" s="8"/>
      <c r="H20" s="8"/>
      <c r="I20" s="61"/>
    </row>
    <row r="21" spans="1:9" ht="16.5" thickBot="1" x14ac:dyDescent="0.3">
      <c r="A21" s="26"/>
      <c r="B21" s="14" t="s">
        <v>112</v>
      </c>
      <c r="C21" s="18"/>
      <c r="D21" s="36"/>
      <c r="E21" s="19"/>
      <c r="F21" s="60"/>
      <c r="G21" s="21"/>
      <c r="H21" s="21"/>
      <c r="I21" s="62">
        <f>I16</f>
        <v>0</v>
      </c>
    </row>
    <row r="22" spans="1:9" ht="16.5" thickTop="1" x14ac:dyDescent="0.25">
      <c r="A22" s="26"/>
      <c r="B22" s="23"/>
      <c r="C22" s="36"/>
      <c r="D22" s="36"/>
      <c r="E22" s="83"/>
      <c r="F22" s="28"/>
      <c r="G22" s="21"/>
      <c r="H22" s="21"/>
      <c r="I22" s="32"/>
    </row>
    <row r="23" spans="1:9" x14ac:dyDescent="0.25">
      <c r="A23" s="84"/>
      <c r="B23" s="85"/>
      <c r="C23" s="86"/>
      <c r="D23" s="86"/>
      <c r="E23" s="87"/>
      <c r="F23" s="84"/>
      <c r="G23" s="88"/>
      <c r="H23" s="84"/>
      <c r="I23" s="84"/>
    </row>
  </sheetData>
  <mergeCells count="1">
    <mergeCell ref="B20:E20"/>
  </mergeCells>
  <pageMargins left="0.7" right="0.7" top="0.75" bottom="0.75" header="0.3" footer="0.3"/>
  <pageSetup paperSize="0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view="pageBreakPreview" topLeftCell="A4" zoomScaleNormal="100" zoomScaleSheetLayoutView="100" workbookViewId="0">
      <selection activeCell="B17" sqref="B17"/>
    </sheetView>
  </sheetViews>
  <sheetFormatPr defaultRowHeight="15" x14ac:dyDescent="0.2"/>
  <cols>
    <col min="1" max="1" width="7.7109375" style="107" customWidth="1"/>
    <col min="2" max="2" width="56.7109375" style="107" customWidth="1"/>
    <col min="3" max="3" width="5.5703125" style="129" customWidth="1"/>
    <col min="4" max="4" width="7.28515625" style="244" customWidth="1"/>
    <col min="5" max="5" width="13.5703125" style="107" bestFit="1" customWidth="1"/>
    <col min="6" max="6" width="16.42578125" style="107" customWidth="1"/>
    <col min="7" max="16384" width="9.140625" style="107"/>
  </cols>
  <sheetData>
    <row r="1" spans="1:6" x14ac:dyDescent="0.2">
      <c r="A1" s="134"/>
    </row>
    <row r="2" spans="1:6" x14ac:dyDescent="0.2">
      <c r="B2" s="224" t="s">
        <v>15</v>
      </c>
      <c r="C2" s="225"/>
      <c r="D2" s="225"/>
      <c r="E2" s="225"/>
      <c r="F2" s="225"/>
    </row>
    <row r="3" spans="1:6" x14ac:dyDescent="0.2">
      <c r="A3" s="133"/>
      <c r="B3" s="221" t="s">
        <v>113</v>
      </c>
      <c r="C3" s="222"/>
      <c r="D3" s="222"/>
      <c r="E3" s="222"/>
      <c r="F3" s="223"/>
    </row>
    <row r="4" spans="1:6" x14ac:dyDescent="0.2">
      <c r="A4" s="108"/>
      <c r="B4" s="109" t="s">
        <v>116</v>
      </c>
      <c r="C4" s="125" t="s">
        <v>117</v>
      </c>
      <c r="D4" s="130" t="s">
        <v>118</v>
      </c>
      <c r="E4" s="110" t="s">
        <v>119</v>
      </c>
      <c r="F4" s="110" t="s">
        <v>120</v>
      </c>
    </row>
    <row r="5" spans="1:6" ht="45" x14ac:dyDescent="0.2">
      <c r="A5" s="108">
        <v>1</v>
      </c>
      <c r="B5" s="111" t="s">
        <v>173</v>
      </c>
      <c r="C5" s="126" t="s">
        <v>121</v>
      </c>
      <c r="D5" s="126">
        <v>1</v>
      </c>
      <c r="E5" s="113"/>
      <c r="F5" s="114">
        <f>D5*E5</f>
        <v>0</v>
      </c>
    </row>
    <row r="6" spans="1:6" s="135" customFormat="1" ht="27.75" customHeight="1" x14ac:dyDescent="0.25">
      <c r="A6" s="108">
        <v>2</v>
      </c>
      <c r="B6" s="205" t="s">
        <v>5</v>
      </c>
      <c r="C6" s="112" t="s">
        <v>175</v>
      </c>
      <c r="D6" s="126">
        <v>30</v>
      </c>
      <c r="E6" s="113"/>
      <c r="F6" s="114">
        <f>E6*D6</f>
        <v>0</v>
      </c>
    </row>
    <row r="7" spans="1:6" ht="45" x14ac:dyDescent="0.2">
      <c r="A7" s="115">
        <v>3</v>
      </c>
      <c r="B7" s="111" t="s">
        <v>122</v>
      </c>
      <c r="C7" s="127" t="s">
        <v>123</v>
      </c>
      <c r="D7" s="131">
        <v>35</v>
      </c>
      <c r="E7" s="117"/>
      <c r="F7" s="114">
        <f t="shared" ref="F7:F9" si="0">D7*E7</f>
        <v>0</v>
      </c>
    </row>
    <row r="8" spans="1:6" x14ac:dyDescent="0.2">
      <c r="A8" s="115">
        <v>4</v>
      </c>
      <c r="B8" s="1" t="s">
        <v>4</v>
      </c>
      <c r="C8" s="127" t="s">
        <v>2</v>
      </c>
      <c r="D8" s="131">
        <v>1</v>
      </c>
      <c r="E8" s="117"/>
      <c r="F8" s="114">
        <f>E8*D8</f>
        <v>0</v>
      </c>
    </row>
    <row r="9" spans="1:6" s="135" customFormat="1" ht="36" customHeight="1" x14ac:dyDescent="0.25">
      <c r="A9" s="118" t="s">
        <v>174</v>
      </c>
      <c r="B9" s="112" t="s">
        <v>176</v>
      </c>
      <c r="C9" s="116" t="s">
        <v>123</v>
      </c>
      <c r="D9" s="131">
        <v>1</v>
      </c>
      <c r="E9" s="117"/>
      <c r="F9" s="114">
        <f t="shared" si="0"/>
        <v>0</v>
      </c>
    </row>
    <row r="10" spans="1:6" x14ac:dyDescent="0.2">
      <c r="A10" s="119"/>
      <c r="B10" s="120" t="s">
        <v>124</v>
      </c>
      <c r="C10" s="128"/>
      <c r="D10" s="132"/>
      <c r="E10" s="119"/>
      <c r="F10" s="204">
        <f>SUM(F5:F9)</f>
        <v>0</v>
      </c>
    </row>
    <row r="11" spans="1:6" x14ac:dyDescent="0.2">
      <c r="A11" s="121"/>
      <c r="B11" s="122"/>
      <c r="C11" s="123"/>
      <c r="D11" s="123"/>
      <c r="E11" s="121"/>
      <c r="F11" s="124"/>
    </row>
  </sheetData>
  <mergeCells count="2">
    <mergeCell ref="B3:F3"/>
    <mergeCell ref="B2:F2"/>
  </mergeCells>
  <pageMargins left="0.7" right="0.7" top="0.75" bottom="0.75" header="0.3" footer="0.3"/>
  <pageSetup paperSize="0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view="pageBreakPreview" topLeftCell="A19" zoomScale="98" zoomScaleNormal="100" zoomScaleSheetLayoutView="98" workbookViewId="0">
      <selection activeCell="F40" sqref="F40"/>
    </sheetView>
  </sheetViews>
  <sheetFormatPr defaultRowHeight="14.25" x14ac:dyDescent="0.2"/>
  <cols>
    <col min="1" max="1" width="9.28515625" style="103" bestFit="1" customWidth="1"/>
    <col min="2" max="2" width="45.42578125" style="136" customWidth="1"/>
    <col min="3" max="3" width="9.140625" style="103"/>
    <col min="4" max="4" width="9.85546875" style="103" bestFit="1" customWidth="1"/>
    <col min="5" max="5" width="9.28515625" style="167" bestFit="1" customWidth="1"/>
    <col min="6" max="6" width="15.85546875" style="167" customWidth="1"/>
    <col min="7" max="16384" width="9.140625" style="103"/>
  </cols>
  <sheetData>
    <row r="1" spans="1:7" x14ac:dyDescent="0.2">
      <c r="F1" s="172"/>
    </row>
    <row r="2" spans="1:7" ht="15" x14ac:dyDescent="0.2">
      <c r="A2" s="226" t="s">
        <v>161</v>
      </c>
      <c r="B2" s="226"/>
      <c r="C2" s="226"/>
      <c r="D2" s="226"/>
      <c r="E2" s="226"/>
      <c r="F2" s="226"/>
      <c r="G2" s="137"/>
    </row>
    <row r="3" spans="1:7" ht="15" thickBot="1" x14ac:dyDescent="0.25">
      <c r="F3" s="172"/>
      <c r="G3" s="138"/>
    </row>
    <row r="4" spans="1:7" s="139" customFormat="1" x14ac:dyDescent="0.2">
      <c r="A4" s="227" t="s">
        <v>162</v>
      </c>
      <c r="B4" s="228"/>
      <c r="C4" s="228"/>
      <c r="D4" s="228"/>
      <c r="E4" s="228"/>
      <c r="F4" s="229"/>
    </row>
    <row r="5" spans="1:7" s="139" customFormat="1" x14ac:dyDescent="0.2">
      <c r="A5" s="230"/>
      <c r="B5" s="231"/>
      <c r="C5" s="231"/>
      <c r="D5" s="231"/>
      <c r="E5" s="231"/>
      <c r="F5" s="232"/>
    </row>
    <row r="6" spans="1:7" s="139" customFormat="1" ht="15" thickBot="1" x14ac:dyDescent="0.25">
      <c r="A6" s="140"/>
      <c r="B6" s="141"/>
      <c r="C6" s="142"/>
      <c r="D6" s="143"/>
      <c r="E6" s="168"/>
      <c r="F6" s="144"/>
    </row>
    <row r="7" spans="1:7" ht="42.75" x14ac:dyDescent="0.2">
      <c r="A7" s="145" t="s">
        <v>126</v>
      </c>
      <c r="B7" s="146" t="s">
        <v>127</v>
      </c>
      <c r="C7" s="145" t="s">
        <v>117</v>
      </c>
      <c r="D7" s="147" t="s">
        <v>128</v>
      </c>
      <c r="E7" s="148" t="s">
        <v>129</v>
      </c>
      <c r="F7" s="148" t="s">
        <v>130</v>
      </c>
    </row>
    <row r="8" spans="1:7" x14ac:dyDescent="0.2">
      <c r="A8" s="233" t="s">
        <v>131</v>
      </c>
      <c r="B8" s="234"/>
      <c r="C8" s="234"/>
      <c r="D8" s="234"/>
      <c r="E8" s="234"/>
      <c r="F8" s="235"/>
    </row>
    <row r="9" spans="1:7" ht="30" x14ac:dyDescent="0.2">
      <c r="A9" s="149">
        <v>1</v>
      </c>
      <c r="B9" s="150" t="s">
        <v>132</v>
      </c>
      <c r="C9" s="151" t="s">
        <v>154</v>
      </c>
      <c r="D9" s="152">
        <f>2.68*2.22</f>
        <v>5.9496000000000011</v>
      </c>
      <c r="E9" s="169"/>
      <c r="F9" s="173">
        <f>D9*E9</f>
        <v>0</v>
      </c>
    </row>
    <row r="10" spans="1:7" ht="30" x14ac:dyDescent="0.2">
      <c r="A10" s="153">
        <v>2</v>
      </c>
      <c r="B10" s="154" t="s">
        <v>133</v>
      </c>
      <c r="C10" s="153" t="s">
        <v>155</v>
      </c>
      <c r="D10" s="153">
        <f>2.68*2.22*0.3</f>
        <v>1.7848800000000002</v>
      </c>
      <c r="E10" s="170"/>
      <c r="F10" s="170">
        <f>D10*E10</f>
        <v>0</v>
      </c>
    </row>
    <row r="11" spans="1:7" ht="45" x14ac:dyDescent="0.2">
      <c r="A11" s="153">
        <v>3</v>
      </c>
      <c r="B11" s="154" t="s">
        <v>134</v>
      </c>
      <c r="C11" s="153" t="s">
        <v>155</v>
      </c>
      <c r="D11" s="153">
        <f>2.68*2.22*0.05</f>
        <v>0.29748000000000008</v>
      </c>
      <c r="E11" s="170"/>
      <c r="F11" s="170">
        <f t="shared" ref="F11:F30" si="0">D11*E11</f>
        <v>0</v>
      </c>
    </row>
    <row r="12" spans="1:7" ht="30" x14ac:dyDescent="0.2">
      <c r="A12" s="153">
        <v>4</v>
      </c>
      <c r="B12" s="154" t="s">
        <v>135</v>
      </c>
      <c r="C12" s="153" t="s">
        <v>155</v>
      </c>
      <c r="D12" s="153">
        <f>2.68*2.22*0.25</f>
        <v>1.4874000000000003</v>
      </c>
      <c r="E12" s="170"/>
      <c r="F12" s="170">
        <f t="shared" si="0"/>
        <v>0</v>
      </c>
    </row>
    <row r="13" spans="1:7" ht="30" x14ac:dyDescent="0.2">
      <c r="A13" s="153">
        <v>5</v>
      </c>
      <c r="B13" s="154" t="s">
        <v>136</v>
      </c>
      <c r="C13" s="153" t="s">
        <v>155</v>
      </c>
      <c r="D13" s="153">
        <f>2.68*2.22*0.1</f>
        <v>0.59496000000000016</v>
      </c>
      <c r="E13" s="170"/>
      <c r="F13" s="170">
        <f t="shared" si="0"/>
        <v>0</v>
      </c>
    </row>
    <row r="14" spans="1:7" ht="30" x14ac:dyDescent="0.2">
      <c r="A14" s="153">
        <v>6</v>
      </c>
      <c r="B14" s="155" t="s">
        <v>137</v>
      </c>
      <c r="C14" s="156" t="s">
        <v>155</v>
      </c>
      <c r="D14" s="156">
        <f>(1.58*0.55*1)+(1.58*0.6*0.2)</f>
        <v>1.0586000000000002</v>
      </c>
      <c r="E14" s="171"/>
      <c r="F14" s="171">
        <f t="shared" si="0"/>
        <v>0</v>
      </c>
    </row>
    <row r="15" spans="1:7" ht="33" customHeight="1" x14ac:dyDescent="0.2">
      <c r="A15" s="153">
        <v>7</v>
      </c>
      <c r="B15" s="157" t="s">
        <v>156</v>
      </c>
      <c r="C15" s="153" t="s">
        <v>155</v>
      </c>
      <c r="D15" s="153">
        <f>1.58*0.2*0.1</f>
        <v>3.160000000000001E-2</v>
      </c>
      <c r="E15" s="170"/>
      <c r="F15" s="170">
        <f t="shared" si="0"/>
        <v>0</v>
      </c>
    </row>
    <row r="16" spans="1:7" ht="45" x14ac:dyDescent="0.2">
      <c r="A16" s="153">
        <v>8</v>
      </c>
      <c r="B16" s="154" t="s">
        <v>138</v>
      </c>
      <c r="C16" s="153" t="s">
        <v>154</v>
      </c>
      <c r="D16" s="153">
        <v>7</v>
      </c>
      <c r="E16" s="170"/>
      <c r="F16" s="170">
        <f t="shared" si="0"/>
        <v>0</v>
      </c>
    </row>
    <row r="17" spans="1:6" ht="17.25" x14ac:dyDescent="0.2">
      <c r="A17" s="153">
        <v>9</v>
      </c>
      <c r="B17" s="154" t="s">
        <v>139</v>
      </c>
      <c r="C17" s="153" t="s">
        <v>154</v>
      </c>
      <c r="D17" s="153">
        <v>7</v>
      </c>
      <c r="E17" s="170"/>
      <c r="F17" s="170">
        <f t="shared" si="0"/>
        <v>0</v>
      </c>
    </row>
    <row r="18" spans="1:6" ht="17.25" x14ac:dyDescent="0.2">
      <c r="A18" s="153">
        <v>10</v>
      </c>
      <c r="B18" s="154" t="s">
        <v>140</v>
      </c>
      <c r="C18" s="153" t="s">
        <v>155</v>
      </c>
      <c r="D18" s="153">
        <v>0.3</v>
      </c>
      <c r="E18" s="170"/>
      <c r="F18" s="170">
        <f t="shared" si="0"/>
        <v>0</v>
      </c>
    </row>
    <row r="19" spans="1:6" ht="15" x14ac:dyDescent="0.2">
      <c r="A19" s="153">
        <v>11</v>
      </c>
      <c r="B19" s="154" t="s">
        <v>141</v>
      </c>
      <c r="C19" s="153" t="s">
        <v>2</v>
      </c>
      <c r="D19" s="153">
        <v>4</v>
      </c>
      <c r="E19" s="170"/>
      <c r="F19" s="170">
        <f t="shared" si="0"/>
        <v>0</v>
      </c>
    </row>
    <row r="20" spans="1:6" ht="15" x14ac:dyDescent="0.2">
      <c r="A20" s="236" t="s">
        <v>142</v>
      </c>
      <c r="B20" s="237"/>
      <c r="C20" s="237"/>
      <c r="D20" s="237"/>
      <c r="E20" s="238"/>
      <c r="F20" s="173">
        <f t="shared" si="0"/>
        <v>0</v>
      </c>
    </row>
    <row r="21" spans="1:6" ht="15" x14ac:dyDescent="0.2">
      <c r="A21" s="158">
        <v>12</v>
      </c>
      <c r="B21" s="159" t="s">
        <v>143</v>
      </c>
      <c r="C21" s="160" t="s">
        <v>2</v>
      </c>
      <c r="D21" s="152">
        <v>2</v>
      </c>
      <c r="E21" s="169"/>
      <c r="F21" s="173">
        <f t="shared" si="0"/>
        <v>0</v>
      </c>
    </row>
    <row r="22" spans="1:6" ht="17.25" x14ac:dyDescent="0.2">
      <c r="A22" s="158">
        <v>13</v>
      </c>
      <c r="B22" s="159" t="s">
        <v>157</v>
      </c>
      <c r="C22" s="160" t="s">
        <v>2</v>
      </c>
      <c r="D22" s="152">
        <v>2</v>
      </c>
      <c r="E22" s="169"/>
      <c r="F22" s="173">
        <f t="shared" si="0"/>
        <v>0</v>
      </c>
    </row>
    <row r="23" spans="1:6" ht="15" x14ac:dyDescent="0.2">
      <c r="A23" s="158">
        <v>14</v>
      </c>
      <c r="B23" s="159" t="s">
        <v>144</v>
      </c>
      <c r="C23" s="160" t="s">
        <v>2</v>
      </c>
      <c r="D23" s="152">
        <v>2</v>
      </c>
      <c r="E23" s="169"/>
      <c r="F23" s="173">
        <f t="shared" si="0"/>
        <v>0</v>
      </c>
    </row>
    <row r="24" spans="1:6" ht="15" x14ac:dyDescent="0.2">
      <c r="A24" s="158">
        <v>15</v>
      </c>
      <c r="B24" s="159" t="s">
        <v>145</v>
      </c>
      <c r="C24" s="160" t="s">
        <v>2</v>
      </c>
      <c r="D24" s="152">
        <v>1</v>
      </c>
      <c r="E24" s="169"/>
      <c r="F24" s="173">
        <f t="shared" si="0"/>
        <v>0</v>
      </c>
    </row>
    <row r="25" spans="1:6" ht="15" x14ac:dyDescent="0.2">
      <c r="A25" s="158">
        <v>16</v>
      </c>
      <c r="B25" s="159" t="s">
        <v>146</v>
      </c>
      <c r="C25" s="160" t="s">
        <v>2</v>
      </c>
      <c r="D25" s="152">
        <v>6</v>
      </c>
      <c r="E25" s="169"/>
      <c r="F25" s="173">
        <f t="shared" si="0"/>
        <v>0</v>
      </c>
    </row>
    <row r="26" spans="1:6" ht="15" x14ac:dyDescent="0.2">
      <c r="A26" s="158">
        <v>17</v>
      </c>
      <c r="B26" s="159" t="s">
        <v>147</v>
      </c>
      <c r="C26" s="160" t="s">
        <v>2</v>
      </c>
      <c r="D26" s="152">
        <v>6</v>
      </c>
      <c r="E26" s="169"/>
      <c r="F26" s="173">
        <f t="shared" si="0"/>
        <v>0</v>
      </c>
    </row>
    <row r="27" spans="1:6" ht="30" x14ac:dyDescent="0.2">
      <c r="A27" s="158">
        <v>18</v>
      </c>
      <c r="B27" s="159" t="s">
        <v>148</v>
      </c>
      <c r="C27" s="160" t="s">
        <v>2</v>
      </c>
      <c r="D27" s="152">
        <v>6</v>
      </c>
      <c r="E27" s="169"/>
      <c r="F27" s="173">
        <f t="shared" si="0"/>
        <v>0</v>
      </c>
    </row>
    <row r="28" spans="1:6" ht="15" x14ac:dyDescent="0.2">
      <c r="A28" s="158">
        <v>19</v>
      </c>
      <c r="B28" s="159" t="s">
        <v>149</v>
      </c>
      <c r="C28" s="160" t="s">
        <v>2</v>
      </c>
      <c r="D28" s="152">
        <v>6</v>
      </c>
      <c r="E28" s="169"/>
      <c r="F28" s="173">
        <f t="shared" si="0"/>
        <v>0</v>
      </c>
    </row>
    <row r="29" spans="1:6" ht="45" x14ac:dyDescent="0.2">
      <c r="A29" s="149">
        <v>20</v>
      </c>
      <c r="B29" s="154" t="s">
        <v>158</v>
      </c>
      <c r="C29" s="151" t="s">
        <v>40</v>
      </c>
      <c r="D29" s="152">
        <v>1</v>
      </c>
      <c r="E29" s="169"/>
      <c r="F29" s="173">
        <f t="shared" si="0"/>
        <v>0</v>
      </c>
    </row>
    <row r="30" spans="1:6" ht="28.5" x14ac:dyDescent="0.2">
      <c r="A30" s="161">
        <v>21</v>
      </c>
      <c r="B30" s="162" t="s">
        <v>150</v>
      </c>
      <c r="C30" s="163" t="s">
        <v>40</v>
      </c>
      <c r="D30" s="152">
        <v>1</v>
      </c>
      <c r="E30" s="169"/>
      <c r="F30" s="173">
        <f t="shared" si="0"/>
        <v>0</v>
      </c>
    </row>
    <row r="31" spans="1:6" ht="15" customHeight="1" x14ac:dyDescent="0.2">
      <c r="A31" s="180"/>
      <c r="B31" s="181" t="s">
        <v>151</v>
      </c>
      <c r="C31" s="181"/>
      <c r="D31" s="181"/>
      <c r="E31" s="181"/>
      <c r="F31" s="174">
        <f>SUM(F10:F30)</f>
        <v>0</v>
      </c>
    </row>
    <row r="32" spans="1:6" x14ac:dyDescent="0.2">
      <c r="A32" s="164"/>
      <c r="B32" s="165"/>
      <c r="C32" s="164"/>
      <c r="D32" s="164"/>
      <c r="E32" s="176"/>
      <c r="F32" s="176"/>
    </row>
    <row r="33" spans="1:6" ht="15" x14ac:dyDescent="0.2">
      <c r="A33" s="164"/>
      <c r="B33" s="183" t="s">
        <v>163</v>
      </c>
      <c r="C33" s="164"/>
      <c r="D33" s="182"/>
      <c r="E33" s="182"/>
      <c r="F33" s="175">
        <f>F31*E32</f>
        <v>0</v>
      </c>
    </row>
    <row r="35" spans="1:6" ht="15" x14ac:dyDescent="0.2">
      <c r="B35" s="166" t="s">
        <v>125</v>
      </c>
    </row>
    <row r="36" spans="1:6" s="179" customFormat="1" ht="57" x14ac:dyDescent="0.25">
      <c r="A36" s="106" t="s">
        <v>1</v>
      </c>
      <c r="B36" s="105" t="s">
        <v>159</v>
      </c>
      <c r="C36" s="104" t="s">
        <v>40</v>
      </c>
      <c r="D36" s="177">
        <v>1</v>
      </c>
      <c r="E36" s="178"/>
      <c r="F36" s="178">
        <f>D36*E36</f>
        <v>0</v>
      </c>
    </row>
    <row r="37" spans="1:6" s="179" customFormat="1" ht="57" x14ac:dyDescent="0.25">
      <c r="A37" s="106" t="s">
        <v>3</v>
      </c>
      <c r="B37" s="105" t="s">
        <v>160</v>
      </c>
      <c r="C37" s="104" t="s">
        <v>40</v>
      </c>
      <c r="D37" s="177">
        <v>1</v>
      </c>
      <c r="E37" s="178"/>
      <c r="F37" s="178">
        <f>D37*E37</f>
        <v>0</v>
      </c>
    </row>
    <row r="38" spans="1:6" s="187" customFormat="1" ht="15" x14ac:dyDescent="0.2">
      <c r="A38" s="184"/>
      <c r="B38" s="189" t="s">
        <v>9</v>
      </c>
      <c r="C38" s="184"/>
      <c r="D38" s="184"/>
      <c r="E38" s="185"/>
      <c r="F38" s="186">
        <f>SUM(F36:F37)</f>
        <v>0</v>
      </c>
    </row>
    <row r="39" spans="1:6" x14ac:dyDescent="0.2">
      <c r="A39" s="164"/>
      <c r="B39" s="165"/>
      <c r="C39" s="164"/>
      <c r="D39" s="164"/>
      <c r="E39" s="176"/>
      <c r="F39" s="176"/>
    </row>
    <row r="40" spans="1:6" s="191" customFormat="1" ht="15" x14ac:dyDescent="0.2">
      <c r="A40" s="188"/>
      <c r="B40" s="189" t="s">
        <v>164</v>
      </c>
      <c r="C40" s="188"/>
      <c r="D40" s="188"/>
      <c r="E40" s="190"/>
      <c r="F40" s="192">
        <f>SUM(F33,F38)</f>
        <v>0</v>
      </c>
    </row>
  </sheetData>
  <mergeCells count="5">
    <mergeCell ref="A2:F2"/>
    <mergeCell ref="A4:F4"/>
    <mergeCell ref="A5:F5"/>
    <mergeCell ref="A8:F8"/>
    <mergeCell ref="A20:E20"/>
  </mergeCells>
  <pageMargins left="0.7" right="0.7" top="0.75" bottom="0.75" header="0.3" footer="0.3"/>
  <pageSetup paperSize="0" scale="89" orientation="portrait" r:id="rId1"/>
  <rowBreaks count="1" manualBreakCount="1">
    <brk id="33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view="pageBreakPreview" zoomScaleNormal="100" zoomScaleSheetLayoutView="100" workbookViewId="0">
      <selection activeCell="G8" sqref="G8"/>
    </sheetView>
  </sheetViews>
  <sheetFormatPr defaultRowHeight="14.25" x14ac:dyDescent="0.2"/>
  <cols>
    <col min="1" max="1" width="9.140625" style="167"/>
    <col min="2" max="2" width="41.5703125" style="103" customWidth="1"/>
    <col min="3" max="3" width="9.140625" style="203"/>
    <col min="4" max="4" width="15.7109375" style="211" customWidth="1"/>
    <col min="5" max="16384" width="9.140625" style="103"/>
  </cols>
  <sheetData>
    <row r="1" spans="1:4" ht="15" x14ac:dyDescent="0.2">
      <c r="A1" s="129"/>
      <c r="B1" s="239" t="s">
        <v>161</v>
      </c>
      <c r="C1" s="226"/>
      <c r="D1" s="240"/>
    </row>
    <row r="2" spans="1:4" ht="15.75" thickBot="1" x14ac:dyDescent="0.25">
      <c r="A2" s="197"/>
      <c r="B2" s="241"/>
      <c r="C2" s="242"/>
      <c r="D2" s="243"/>
    </row>
    <row r="3" spans="1:4" ht="15" x14ac:dyDescent="0.2">
      <c r="A3" s="198"/>
      <c r="B3" s="193" t="s">
        <v>165</v>
      </c>
      <c r="C3" s="200" t="s">
        <v>10</v>
      </c>
      <c r="D3" s="206" t="s">
        <v>170</v>
      </c>
    </row>
    <row r="4" spans="1:4" ht="15" x14ac:dyDescent="0.2">
      <c r="A4" s="198"/>
      <c r="B4" s="193"/>
      <c r="C4" s="201"/>
      <c r="D4" s="206"/>
    </row>
    <row r="5" spans="1:4" ht="15" x14ac:dyDescent="0.2">
      <c r="A5" s="198">
        <v>1</v>
      </c>
      <c r="B5" s="196" t="s">
        <v>166</v>
      </c>
      <c r="C5" s="201">
        <v>1</v>
      </c>
      <c r="D5" s="206">
        <f>SUM('Solar system - Structure'!I188)</f>
        <v>0</v>
      </c>
    </row>
    <row r="6" spans="1:4" ht="15" x14ac:dyDescent="0.2">
      <c r="A6" s="198"/>
      <c r="B6" s="196"/>
      <c r="C6" s="201"/>
      <c r="D6" s="206"/>
    </row>
    <row r="7" spans="1:4" ht="15" x14ac:dyDescent="0.2">
      <c r="A7" s="198">
        <v>2</v>
      </c>
      <c r="B7" s="196" t="s">
        <v>167</v>
      </c>
      <c r="C7" s="201">
        <v>1</v>
      </c>
      <c r="D7" s="206">
        <f>SUM('Solar system-Installation'!I21)</f>
        <v>0</v>
      </c>
    </row>
    <row r="8" spans="1:4" ht="15" x14ac:dyDescent="0.2">
      <c r="A8" s="198"/>
      <c r="B8" s="196"/>
      <c r="C8" s="201"/>
      <c r="D8" s="206"/>
    </row>
    <row r="9" spans="1:4" ht="15" x14ac:dyDescent="0.2">
      <c r="A9" s="123">
        <v>3</v>
      </c>
      <c r="B9" s="121" t="s">
        <v>168</v>
      </c>
      <c r="C9" s="123">
        <v>1</v>
      </c>
      <c r="D9" s="207">
        <f>SUM('Pump systems &amp; geneset'!F10)</f>
        <v>0</v>
      </c>
    </row>
    <row r="10" spans="1:4" ht="15" x14ac:dyDescent="0.2">
      <c r="A10" s="123"/>
      <c r="B10" s="121"/>
      <c r="C10" s="123"/>
      <c r="D10" s="207"/>
    </row>
    <row r="11" spans="1:4" ht="15" x14ac:dyDescent="0.2">
      <c r="A11" s="123">
        <v>4</v>
      </c>
      <c r="B11" s="121" t="s">
        <v>169</v>
      </c>
      <c r="C11" s="123">
        <v>1</v>
      </c>
      <c r="D11" s="207">
        <f>SUM('Water Kiosk &amp; troughs'!F40)</f>
        <v>0</v>
      </c>
    </row>
    <row r="12" spans="1:4" ht="15" x14ac:dyDescent="0.2">
      <c r="A12" s="199"/>
      <c r="B12" s="194"/>
      <c r="C12" s="123"/>
      <c r="D12" s="207"/>
    </row>
    <row r="13" spans="1:4" ht="15" x14ac:dyDescent="0.2">
      <c r="A13" s="199"/>
      <c r="B13" s="195" t="s">
        <v>171</v>
      </c>
      <c r="C13" s="202"/>
      <c r="D13" s="208">
        <f>SUM(D5:D12)</f>
        <v>0</v>
      </c>
    </row>
    <row r="14" spans="1:4" ht="15.75" customHeight="1" x14ac:dyDescent="0.2">
      <c r="A14" s="199"/>
      <c r="B14" s="188" t="s">
        <v>172</v>
      </c>
      <c r="C14" s="123"/>
      <c r="D14" s="209">
        <f>0.2*D13</f>
        <v>0</v>
      </c>
    </row>
    <row r="15" spans="1:4" ht="15" x14ac:dyDescent="0.2">
      <c r="A15" s="176"/>
      <c r="B15" s="188" t="s">
        <v>152</v>
      </c>
      <c r="C15" s="106"/>
      <c r="D15" s="210">
        <f>SUM(D13:D14)</f>
        <v>0</v>
      </c>
    </row>
  </sheetData>
  <mergeCells count="1">
    <mergeCell ref="B1:D2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Solar system - Structure</vt:lpstr>
      <vt:lpstr>Solar system-Installation</vt:lpstr>
      <vt:lpstr>Pump systems &amp; geneset</vt:lpstr>
      <vt:lpstr>Water Kiosk &amp; troughs</vt:lpstr>
      <vt:lpstr>Summary</vt:lpstr>
      <vt:lpstr>Summary!Print_Area</vt:lpstr>
      <vt:lpstr>'Water Kiosk &amp; troughs'!Print_Area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hp-pc</dc:creator>
  <cp:lastModifiedBy>David Wanja</cp:lastModifiedBy>
  <dcterms:created xsi:type="dcterms:W3CDTF">2017-11-15T07:03:36Z</dcterms:created>
  <dcterms:modified xsi:type="dcterms:W3CDTF">2018-02-06T08:02:45Z</dcterms:modified>
</cp:coreProperties>
</file>